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Alapok" sheetId="1" r:id="rId3"/>
    <sheet state="hidden" name="RPE" sheetId="2" r:id="rId4"/>
    <sheet state="visible" name="Gyakran feltett kérdések" sheetId="3" r:id="rId5"/>
    <sheet state="visible" name="1-4. hét (3 napos)" sheetId="4" r:id="rId6"/>
    <sheet state="visible" name="1-4. hét (4 napos)" sheetId="5" r:id="rId7"/>
    <sheet state="visible" name="5-8. hét (3 napos)" sheetId="6" r:id="rId8"/>
    <sheet state="visible" name="5-8. hét (4 napos)" sheetId="7" r:id="rId9"/>
  </sheets>
  <definedNames>
    <definedName name="BPINTT">Alapok!$E$26</definedName>
    <definedName localSheetId="2" name="OHPINTT">#REF!</definedName>
    <definedName name="BPMAX">Alapok!$F$26</definedName>
    <definedName localSheetId="2" name="PLATEE">#REF!</definedName>
    <definedName name="BBRMAX">#REF!</definedName>
    <definedName localSheetId="2" name="PLATE">#REF!</definedName>
    <definedName localSheetId="2" name="OHP">#REF!</definedName>
    <definedName name="SQINTT">Alapok!$E$25</definedName>
    <definedName name="SQMAX">Alapok!$F$25</definedName>
    <definedName localSheetId="2" name="DLINTT">#REF!</definedName>
    <definedName name="BBRINTT">#REF!</definedName>
    <definedName localSheetId="2" name="SQ">#REF!</definedName>
    <definedName localSheetId="2" name="SQINTT">#REF!</definedName>
    <definedName name="OHP">#REF!</definedName>
    <definedName name="OHPINTT">#REF!</definedName>
    <definedName localSheetId="2" name="BPINTT">#REF!</definedName>
    <definedName localSheetId="2" name="BPMAX">#REF!</definedName>
    <definedName name="BBR">#REF!</definedName>
    <definedName name="OHPMAX">#REF!</definedName>
    <definedName localSheetId="2" name="BBRMAX">#REF!</definedName>
    <definedName name="DLINTT">Alapok!$E$27</definedName>
    <definedName localSheetId="2" name="BP">#REF!</definedName>
    <definedName localSheetId="2" name="DL">#REF!</definedName>
    <definedName localSheetId="2" name="PRWEEKK">#REF!</definedName>
    <definedName localSheetId="2" name="PRWEEK">#REF!</definedName>
    <definedName name="PLATE">Alapok!$D$15</definedName>
    <definedName localSheetId="2" name="BBR">#REF!</definedName>
    <definedName localSheetId="2" name="OHPMAX">#REF!</definedName>
    <definedName localSheetId="2" name="BBRINTT">#REF!</definedName>
    <definedName localSheetId="2" name="DLMAX">#REF!</definedName>
    <definedName name="DL">Alapok!$G$27</definedName>
    <definedName name="PLATEE">#REF!</definedName>
    <definedName name="PRWEEKK">#REF!</definedName>
    <definedName name="SQ">Alapok!$G$25</definedName>
    <definedName name="DLMAX">Alapok!$F$27</definedName>
    <definedName name="PRWEEK">Alapok!$D$16</definedName>
    <definedName localSheetId="2" name="SQMAX">#REF!</definedName>
    <definedName name="BP">Alapok!$G$26</definedName>
  </definedNames>
  <calcPr/>
</workbook>
</file>

<file path=xl/sharedStrings.xml><?xml version="1.0" encoding="utf-8"?>
<sst xmlns="http://schemas.openxmlformats.org/spreadsheetml/2006/main" count="530" uniqueCount="68">
  <si>
    <t>Felhúzás Specifikus Erőemelő Program (8 hetes)</t>
  </si>
  <si>
    <t>A tervről</t>
  </si>
  <si>
    <r>
      <t xml:space="preserve">Ez egy olyan </t>
    </r>
    <r>
      <rPr>
        <b/>
      </rPr>
      <t>erőemelő program</t>
    </r>
    <r>
      <t xml:space="preserve">, amely kifejezetten a </t>
    </r>
    <r>
      <rPr>
        <b/>
      </rPr>
      <t>felhúzás fejlesztésére</t>
    </r>
    <r>
      <t xml:space="preserve"> fókuszál. Természetesen a guggolás és fekvenyomás is helyet kap benne, de egy kicsit kisebb hangsúllyal, hiszen a lehető legtöbb energiát szeretnénk a felhúzás erősítésére szánni.
A programot </t>
    </r>
    <r>
      <rPr>
        <b/>
      </rPr>
      <t>középhaladók számára</t>
    </r>
    <r>
      <t xml:space="preserve"> terveztük, tehát akkor javasoljuk használatát, ha már nagyobb gyakorlattal rendelkezel az erőemelő fogásnemek végzésében, és erőfejlesztésre fókuszáló edzéseket végeztél az elmúlt hónapokban/években. (Ha ez nem igaz Rád, akkor a Kezdő Erőemelő Programunk jobb választás lesz Neked!)
A program </t>
    </r>
    <r>
      <rPr>
        <b/>
      </rPr>
      <t>heti három vagy négy teljes test edzést</t>
    </r>
    <r>
      <t xml:space="preserve"> ír elő, amelyeket 8 héten át kell követned. A program kezdete előtt javasoljuk, hogy iktass be egy lightos hetet, ezzel biztosítva azt, hogy nem 'viszel magaddal' fáradtságot a program 8 hetére.</t>
    </r>
  </si>
  <si>
    <t>Használati utasítás</t>
  </si>
  <si>
    <r>
      <t xml:space="preserve">A program személyre szabásához </t>
    </r>
    <r>
      <rPr>
        <b/>
      </rPr>
      <t xml:space="preserve">írd be a jelenlegi maxaidat </t>
    </r>
    <r>
      <t xml:space="preserve">a lenti táblázatba, azaz hogy most mekkora súllyal hány ismétlés végzésére vagy képes, milyen nehézség mellett (ezt jelöli az RPE, ha nem tudod, mi ez, csekkold a 'Gyakran Feltett Kérdések' lapfül vonatkozó részét!). Igyekezz minél nagyobb súlyokat, minél alacsonyabb ismétlésszámmal írni (tehát a 10-es szériasúlyodból pontatlanabb lesz a maxod számítása, mint a 3 ismétléses csúcsodból). 
Az </t>
    </r>
    <r>
      <rPr>
        <b/>
      </rPr>
      <t>edzéseid beosztását</t>
    </r>
    <r>
      <t xml:space="preserve"> igyekezd úgy igazítani, hogy a heti három napos edzésterv esetén minden edzést legalább egy pihenőnap kövessen, a négy napos edzéstervben pedig az első és második nap között mindig legyen egy pihenőnap!
A programot </t>
    </r>
    <r>
      <rPr>
        <b/>
      </rPr>
      <t>ne egészítsd ki semmi mással</t>
    </r>
    <r>
      <t>, úgy végezd, ahogy az le van írva! Ha szeretnél egy kis testépítő jellegű munkát beiktatni az edzéseid végére akkor azt megteheted: a 'beach work' ezt jelöli, itt bicepsz-törzs-váll kiegészítő gyakorlatokat végezhetsz, magasabb ismétlésszámokkal.</t>
    </r>
  </si>
  <si>
    <t>Jelenlegi maxok</t>
  </si>
  <si>
    <t>Gyakorlat</t>
  </si>
  <si>
    <r>
      <t xml:space="preserve">Tudok majd erősödni a fekvenyomásban és guggolásban is?
</t>
    </r>
    <r>
      <rPr/>
      <t xml:space="preserve">Fekvenyomásban erre minden esélyed megvan, és guggolásban is könnyen lehet, hogy szép eredményekkel fogod zárni a ciklust: ez természetesen a jelenlegi szintedtől, edzésmúltadtól és még egy csomó mindentől függ. Ebben a programban a lényeg azonban a felhúzás, ezért a guggolás volumenét, intenzitását és gyakoriságát egy kicsit visszavettük, a felhúzásét pedig megnöveltük.
</t>
    </r>
    <r>
      <t xml:space="preserve">Mit jelent az RPE?
</t>
    </r>
    <r>
      <rPr>
        <sz val="10.0"/>
      </rPr>
      <t xml:space="preserve">Az RPE az adott szett nehézségét hivatott számszerűsíteni, egy 1-10-es skálán. Számítása a következőképp zajlik: 10-ből vond ki azt az ismétlésszámot, amelyet még képes lettél volna a szett befejezése után teljesíteni, az így kapott érték az RPE. Ha tehát 100-ba 6-ot nyomtál úgy, hogy még 2 ment volna, akkor a 10-ből kettő kell kivonnod: az eredmény RPE8. Az RPE9 pedig azt jelenti, hogy egy ismétlést kell 'hagynod' az adott sorozatban.
</t>
    </r>
    <r>
      <rPr>
        <sz val="10.0"/>
      </rPr>
      <t xml:space="preserve">Mekkora súlyt használj azoknál a gyakorlatoknál, ahol nem adtunk meg súlyt?
</t>
    </r>
    <r>
      <rPr>
        <sz val="10.0"/>
      </rPr>
      <t xml:space="preserve">A kiegészítő gyakorlatokban sorozatot és ismétlésszámot megadtuk, a súly helyén pedig ? szerepel: ez azt jelenti, hogy az adott ismétlésszám mellé egy olyan súlyt válassz, amellyel nehéz, bukás közeli sorozatokat tudsz végezni. Ha akarod, ezt beírhatod a táblázatba, de nem fog változtatni semmit a következő heti programodon.
</t>
    </r>
    <r>
      <rPr>
        <sz val="10.0"/>
      </rPr>
      <t xml:space="preserve">Mennyit pihenj a sorozatok között?
</t>
    </r>
    <r>
      <rPr>
        <sz val="10.0"/>
      </rPr>
      <t xml:space="preserve">Az erőemelő fogásnemek sorozatai között legalább 3-5 percet, a kiegészítő gyakorlatoknál elég 2-3 perc is. Gyakorlatilag minél többet pihensz, annál jobb teljesítményt tudsz nyújtani edzésen, így annál gyorsabban tudsz majd erősödni.
</t>
    </r>
    <r>
      <rPr>
        <sz val="10.0"/>
      </rPr>
      <t xml:space="preserve">
Mit tegyél, ha nem tudsz húzódzkodni?
</t>
    </r>
    <r>
      <rPr>
        <sz val="10.0"/>
      </rPr>
      <t>Ha van lehetőséged gumiszalag használatára segítségként akkor tedd meg, ha nincs, akkor végezz csigás lehúzásokat 6-10 ismétlésekkel, alsó fogással. A húzódzkodás természetesen itt csak egy kiegészítő gyakorlat, nem ezen van a hangsúly egy erőemelő programban.</t>
    </r>
    <r>
      <rPr>
        <sz val="10.0"/>
      </rPr>
      <t xml:space="preserve">
Hogyan épül fel a program?
</t>
    </r>
    <r>
      <rPr>
        <sz val="10.0"/>
      </rPr>
      <t xml:space="preserve">Az első hét egy lightosabb, bevezető hét, tehát ne ijedj meg, ha könnyűnek érződnek a súlyok, ez rendben van! Az első négy hétben a munkamennyiségre (megmozgatott össz. súly) és ezzel az alaperő növelésére, valamint az izomépítésre kerül a hangsúly, a második hónapban pedig elkezdenek nőni a súlyok.
</t>
    </r>
    <r>
      <rPr>
        <sz val="10.0"/>
      </rPr>
      <t xml:space="preserve">Hogy néz ki a ciklus végi maxolás?
</t>
    </r>
    <r>
      <rPr>
        <sz val="10.0"/>
      </rPr>
      <t xml:space="preserve">A program célja nem kifejezetten versenyfelkészülés (bár ha kezdőbb vagy, erre is jó lehet), hanem az alaperő és izomtömeg növelése, főként a felhúzásra és az ehhez szükséges izmokra (hát!, láb) fókuszálva. Ezért nem egy ismétléses maxokat fogsz nézni a program végén, hanem a jelenlegi maxod 92%-ával kell végezned majd annyi ismétlést, amennyit tudsz. Ez általában a 3 ismétléses maxot jelenti, tehát a cél az, hogy 3-nál többet legyél képes ezekkel a súlyokkal teljesíteni a ciklus végére!
</t>
    </r>
    <r>
      <rPr>
        <sz val="10.0"/>
      </rPr>
      <t>Merre tovább a 8. hét után?</t>
    </r>
    <r>
      <rPr>
        <sz val="10.0"/>
      </rPr>
      <t xml:space="preserve">
Ha tetszett és eredményes volt a program, nyugodtan futtass mégegy ciklust belőle! Töröld ki az első lapfülön a maxaidat, írd be az újakat, és nyomhatod is!</t>
    </r>
  </si>
  <si>
    <t>Súly</t>
  </si>
  <si>
    <t>Ism. szám</t>
  </si>
  <si>
    <t>RPE</t>
  </si>
  <si>
    <t>1RM</t>
  </si>
  <si>
    <t>PowerBuilder Training System</t>
  </si>
  <si>
    <t>www.powerbuilder.hu</t>
  </si>
  <si>
    <t>Guggolás</t>
  </si>
  <si>
    <t>Fekvenyomás</t>
  </si>
  <si>
    <t>1. NAP</t>
  </si>
  <si>
    <t>Ssz.</t>
  </si>
  <si>
    <t>Felhúzás</t>
  </si>
  <si>
    <t>1. hét</t>
  </si>
  <si>
    <t>2. hét</t>
  </si>
  <si>
    <t>3. hét</t>
  </si>
  <si>
    <t>4. hét</t>
  </si>
  <si>
    <t>Sor.</t>
  </si>
  <si>
    <t>Ism.</t>
  </si>
  <si>
    <t>A</t>
  </si>
  <si>
    <t>3</t>
  </si>
  <si>
    <t>4</t>
  </si>
  <si>
    <t>5</t>
  </si>
  <si>
    <t>B</t>
  </si>
  <si>
    <t>C</t>
  </si>
  <si>
    <t>Felhúzás (térdig ct5)</t>
  </si>
  <si>
    <t>D</t>
  </si>
  <si>
    <t>Húzódzkodás/Lehúzás csigán</t>
  </si>
  <si>
    <t>(6-10)</t>
  </si>
  <si>
    <t>?</t>
  </si>
  <si>
    <t>E</t>
  </si>
  <si>
    <t>Beach work</t>
  </si>
  <si>
    <t>4-5 sorozat</t>
  </si>
  <si>
    <t>2. NAP</t>
  </si>
  <si>
    <t>6</t>
  </si>
  <si>
    <t>Fekvenyomás (szűk fogás, megállítás nélkül)</t>
  </si>
  <si>
    <t>RPE9</t>
  </si>
  <si>
    <t>Döntött törzsű evezés</t>
  </si>
  <si>
    <t>8</t>
  </si>
  <si>
    <t>Fej fölé nyomás rúddal</t>
  </si>
  <si>
    <t>3. NAP</t>
  </si>
  <si>
    <t>Felhúzás (dupla pause)</t>
  </si>
  <si>
    <t>Fekvenyomás egykezesekkel</t>
  </si>
  <si>
    <t>4. NAP</t>
  </si>
  <si>
    <t>5. hét</t>
  </si>
  <si>
    <t>6. hét</t>
  </si>
  <si>
    <t>7. hét</t>
  </si>
  <si>
    <t>8. hét</t>
  </si>
  <si>
    <t>2</t>
  </si>
  <si>
    <t>Guggolás:</t>
  </si>
  <si>
    <t>Pendlay evezés</t>
  </si>
  <si>
    <t>7</t>
  </si>
  <si>
    <t>1</t>
  </si>
  <si>
    <t>MAX</t>
  </si>
  <si>
    <t>Fekvenyomás:</t>
  </si>
  <si>
    <t>Fekvenyomás (közepes fogás, megállítás nélkül)</t>
  </si>
  <si>
    <t>Melltámaszos evezés</t>
  </si>
  <si>
    <t>10</t>
  </si>
  <si>
    <t>Fej fölé nyomás egykezesekkel, ülve</t>
  </si>
  <si>
    <t>Felhúzás:</t>
  </si>
  <si>
    <t>Felhúzás (pause)</t>
  </si>
  <si>
    <t>-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</si>
</sst>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7">
    <font>
      <sz val="10.0"/>
      <color rgb="FF000000"/>
      <name val="Arial"/>
    </font>
    <font>
      <b/>
      <sz val="10.0"/>
      <name val="Arial"/>
    </font>
    <font/>
    <font>
      <sz val="10.0"/>
      <name val="Arial"/>
    </font>
    <font>
      <b/>
      <sz val="15.0"/>
      <color rgb="FFFFFFFF"/>
      <name val="Arial"/>
    </font>
    <font>
      <sz val="8.0"/>
      <name val="Arial"/>
    </font>
    <font>
      <b/>
      <sz val="10.0"/>
      <color rgb="FFFFFFFF"/>
      <name val="Arial"/>
    </font>
    <font>
      <sz val="13.0"/>
      <name val="Arial"/>
    </font>
    <font>
      <b/>
      <sz val="12.0"/>
      <name val="Arial"/>
    </font>
    <font>
      <sz val="12.0"/>
      <name val="Arial"/>
    </font>
    <font>
      <sz val="12.0"/>
      <color rgb="FF000000"/>
      <name val="Arial"/>
    </font>
    <font>
      <b/>
      <sz val="12.0"/>
      <color rgb="FFF3F3F3"/>
      <name val="Arial"/>
    </font>
    <font>
      <b/>
      <sz val="12.0"/>
      <color rgb="FF000000"/>
      <name val="Arial"/>
    </font>
    <font>
      <b/>
      <sz val="12.0"/>
      <color rgb="FFFFFFFF"/>
      <name val="Arial"/>
    </font>
    <font>
      <sz val="12.0"/>
      <color rgb="FFFFFFFF"/>
      <name val="Arial"/>
    </font>
    <font>
      <b/>
      <sz val="12.0"/>
      <color rgb="FFFF0000"/>
      <name val="Arial"/>
    </font>
    <font>
      <name val="Arial"/>
    </font>
  </fonts>
  <fills count="12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95B3D7"/>
        <bgColor rgb="FF95B3D7"/>
      </patternFill>
    </fill>
    <fill>
      <patternFill patternType="solid">
        <fgColor rgb="FF17365D"/>
        <bgColor rgb="FF17365D"/>
      </patternFill>
    </fill>
    <fill>
      <patternFill patternType="solid">
        <fgColor rgb="FFFFFFFF"/>
        <bgColor rgb="FFFFFFFF"/>
      </patternFill>
    </fill>
    <fill>
      <patternFill patternType="solid">
        <fgColor rgb="FF548DD4"/>
        <bgColor rgb="FF548DD4"/>
      </patternFill>
    </fill>
    <fill>
      <patternFill patternType="solid">
        <fgColor rgb="FFB8CCE4"/>
        <bgColor rgb="FFB8CCE4"/>
      </patternFill>
    </fill>
    <fill>
      <patternFill patternType="solid">
        <fgColor rgb="FFA5A5A5"/>
        <bgColor rgb="FFA5A5A5"/>
      </patternFill>
    </fill>
    <fill>
      <patternFill patternType="solid">
        <fgColor rgb="FF66CCFF"/>
        <bgColor rgb="FF66CCFF"/>
      </patternFill>
    </fill>
    <fill>
      <patternFill patternType="solid">
        <fgColor rgb="FFD8D8D8"/>
        <bgColor rgb="FFD8D8D8"/>
      </patternFill>
    </fill>
    <fill>
      <patternFill patternType="solid">
        <fgColor rgb="FFEFEFEF"/>
        <bgColor rgb="FFEFEFEF"/>
      </patternFill>
    </fill>
  </fills>
  <borders count="75">
    <border/>
    <border>
      <left/>
      <top/>
    </border>
    <border>
      <top/>
    </border>
    <border>
      <right/>
      <top/>
    </border>
    <border>
      <left/>
    </border>
    <border>
      <right/>
    </border>
    <border>
      <left/>
      <bottom/>
    </border>
    <border>
      <bottom/>
    </border>
    <border>
      <right/>
      <bottom/>
    </border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/>
    </border>
    <border>
      <left style="medium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medium">
        <color rgb="FF000000"/>
      </right>
      <top/>
      <bottom/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top style="thin">
        <color rgb="FF000000"/>
      </top>
    </border>
    <border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172">
    <xf borderId="0" fillId="0" fontId="0" numFmtId="0" xfId="0" applyAlignment="1" applyFont="1">
      <alignment readingOrder="0" shrinkToFit="0" vertical="center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Alignment="1" applyBorder="1" applyFont="1">
      <alignment vertical="center"/>
    </xf>
    <xf borderId="3" fillId="0" fontId="2" numFmtId="0" xfId="0" applyAlignment="1" applyBorder="1" applyFont="1">
      <alignment vertical="center"/>
    </xf>
    <xf borderId="0" fillId="0" fontId="3" numFmtId="0" xfId="0" applyAlignment="1" applyFont="1">
      <alignment shrinkToFit="0" vertical="center" wrapText="1"/>
    </xf>
    <xf borderId="4" fillId="0" fontId="2" numFmtId="0" xfId="0" applyAlignment="1" applyBorder="1" applyFont="1">
      <alignment vertical="center"/>
    </xf>
    <xf borderId="5" fillId="0" fontId="2" numFmtId="0" xfId="0" applyAlignment="1" applyBorder="1" applyFont="1">
      <alignment vertical="center"/>
    </xf>
    <xf borderId="6" fillId="0" fontId="2" numFmtId="0" xfId="0" applyAlignment="1" applyBorder="1" applyFont="1">
      <alignment vertical="center"/>
    </xf>
    <xf borderId="7" fillId="0" fontId="2" numFmtId="0" xfId="0" applyAlignment="1" applyBorder="1" applyFont="1">
      <alignment vertical="center"/>
    </xf>
    <xf borderId="8" fillId="0" fontId="2" numFmtId="0" xfId="0" applyAlignment="1" applyBorder="1" applyFont="1">
      <alignment vertical="center"/>
    </xf>
    <xf borderId="9" fillId="2" fontId="1" numFmtId="0" xfId="0" applyAlignment="1" applyBorder="1" applyFont="1">
      <alignment horizontal="center" shrinkToFit="0" vertical="center" wrapText="1"/>
    </xf>
    <xf borderId="10" fillId="2" fontId="4" numFmtId="0" xfId="0" applyAlignment="1" applyBorder="1" applyFont="1">
      <alignment horizontal="center" readingOrder="0" shrinkToFit="0" vertical="center" wrapText="1"/>
    </xf>
    <xf borderId="11" fillId="0" fontId="2" numFmtId="0" xfId="0" applyAlignment="1" applyBorder="1" applyFont="1">
      <alignment vertical="center"/>
    </xf>
    <xf borderId="12" fillId="0" fontId="2" numFmtId="0" xfId="0" applyAlignment="1" applyBorder="1" applyFont="1">
      <alignment vertical="center"/>
    </xf>
    <xf borderId="0" fillId="0" fontId="1" numFmtId="0" xfId="0" applyAlignment="1" applyFont="1">
      <alignment horizontal="center" shrinkToFit="0" vertical="center" wrapText="1"/>
    </xf>
    <xf borderId="13" fillId="3" fontId="1" numFmtId="0" xfId="0" applyAlignment="1" applyBorder="1" applyFill="1" applyFont="1">
      <alignment horizontal="center" shrinkToFit="0" vertical="center" wrapText="1"/>
    </xf>
    <xf borderId="14" fillId="0" fontId="5" numFmtId="0" xfId="0" applyAlignment="1" applyBorder="1" applyFont="1">
      <alignment horizontal="left" readingOrder="0" shrinkToFit="0" vertical="center" wrapText="1"/>
    </xf>
    <xf borderId="15" fillId="0" fontId="2" numFmtId="0" xfId="0" applyAlignment="1" applyBorder="1" applyFont="1">
      <alignment vertical="center"/>
    </xf>
    <xf borderId="16" fillId="0" fontId="2" numFmtId="0" xfId="0" applyAlignment="1" applyBorder="1" applyFont="1">
      <alignment vertical="center"/>
    </xf>
    <xf borderId="17" fillId="0" fontId="2" numFmtId="0" xfId="0" applyAlignment="1" applyBorder="1" applyFont="1">
      <alignment vertical="center"/>
    </xf>
    <xf borderId="18" fillId="0" fontId="2" numFmtId="0" xfId="0" applyAlignment="1" applyBorder="1" applyFont="1">
      <alignment vertical="center"/>
    </xf>
    <xf borderId="19" fillId="0" fontId="2" numFmtId="0" xfId="0" applyAlignment="1" applyBorder="1" applyFont="1">
      <alignment vertical="center"/>
    </xf>
    <xf borderId="20" fillId="0" fontId="2" numFmtId="0" xfId="0" applyAlignment="1" applyBorder="1" applyFont="1">
      <alignment vertical="center"/>
    </xf>
    <xf borderId="21" fillId="0" fontId="2" numFmtId="0" xfId="0" applyAlignment="1" applyBorder="1" applyFont="1">
      <alignment vertical="center"/>
    </xf>
    <xf borderId="22" fillId="0" fontId="2" numFmtId="0" xfId="0" applyAlignment="1" applyBorder="1" applyFont="1">
      <alignment vertical="center"/>
    </xf>
    <xf borderId="23" fillId="0" fontId="2" numFmtId="0" xfId="0" applyAlignment="1" applyBorder="1" applyFont="1">
      <alignment vertical="center"/>
    </xf>
    <xf borderId="0" fillId="0" fontId="3" numFmtId="0" xfId="0" applyAlignment="1" applyFont="1">
      <alignment horizontal="center" shrinkToFit="0" vertical="center" wrapText="1"/>
    </xf>
    <xf borderId="24" fillId="4" fontId="6" numFmtId="0" xfId="0" applyAlignment="1" applyBorder="1" applyFill="1" applyFont="1">
      <alignment horizontal="center" shrinkToFit="0" vertical="center" wrapText="1"/>
    </xf>
    <xf borderId="0" fillId="0" fontId="1" numFmtId="0" xfId="0" applyAlignment="1" applyFont="1">
      <alignment horizontal="left" readingOrder="0" shrinkToFit="0" vertical="top" wrapText="1"/>
    </xf>
    <xf borderId="0" fillId="0" fontId="3" numFmtId="0" xfId="0" applyAlignment="1" applyFont="1">
      <alignment vertical="center"/>
    </xf>
    <xf borderId="0" fillId="0" fontId="7" numFmtId="0" xfId="0" applyAlignment="1" applyFont="1">
      <alignment vertical="center"/>
    </xf>
    <xf borderId="0" fillId="0" fontId="8" numFmtId="0" xfId="0" applyAlignment="1" applyFont="1">
      <alignment vertical="center"/>
    </xf>
    <xf borderId="0" fillId="0" fontId="9" numFmtId="0" xfId="0" applyAlignment="1" applyFont="1">
      <alignment vertical="center"/>
    </xf>
    <xf borderId="25" fillId="4" fontId="6" numFmtId="0" xfId="0" applyAlignment="1" applyBorder="1" applyFont="1">
      <alignment horizontal="center" shrinkToFit="0" vertical="center" wrapText="1"/>
    </xf>
    <xf borderId="26" fillId="4" fontId="6" numFmtId="0" xfId="0" applyAlignment="1" applyBorder="1" applyFont="1">
      <alignment horizontal="center" shrinkToFit="0" vertical="center" wrapText="1"/>
    </xf>
    <xf borderId="0" fillId="0" fontId="10" numFmtId="0" xfId="0" applyAlignment="1" applyFont="1">
      <alignment horizontal="left" shrinkToFit="0" vertical="center" wrapText="0"/>
    </xf>
    <xf borderId="27" fillId="4" fontId="6" numFmtId="0" xfId="0" applyAlignment="1" applyBorder="1" applyFont="1">
      <alignment horizontal="center" shrinkToFit="0" vertical="center" wrapText="1"/>
    </xf>
    <xf borderId="0" fillId="5" fontId="10" numFmtId="0" xfId="0" applyAlignment="1" applyFill="1" applyFont="1">
      <alignment horizontal="left" shrinkToFit="0" vertical="center" wrapText="0"/>
    </xf>
    <xf borderId="0" fillId="5" fontId="10" numFmtId="0" xfId="0" applyAlignment="1" applyFont="1">
      <alignment horizontal="center" shrinkToFit="0" vertical="center" wrapText="0"/>
    </xf>
    <xf borderId="0" fillId="5" fontId="10" numFmtId="1" xfId="0" applyAlignment="1" applyFont="1" applyNumberFormat="1">
      <alignment horizontal="center" shrinkToFit="0" vertical="center" wrapText="0"/>
    </xf>
    <xf borderId="0" fillId="5" fontId="10" numFmtId="49" xfId="0" applyAlignment="1" applyFont="1" applyNumberFormat="1">
      <alignment horizontal="center" shrinkToFit="0" vertical="center" wrapText="0"/>
    </xf>
    <xf borderId="14" fillId="2" fontId="11" numFmtId="0" xfId="0" applyAlignment="1" applyBorder="1" applyFont="1">
      <alignment horizontal="left" readingOrder="0" shrinkToFit="0" vertical="center" wrapText="0"/>
    </xf>
    <xf borderId="15" fillId="2" fontId="10" numFmtId="49" xfId="0" applyAlignment="1" applyBorder="1" applyFont="1" applyNumberFormat="1">
      <alignment horizontal="center" shrinkToFit="0" vertical="center" wrapText="0"/>
    </xf>
    <xf borderId="15" fillId="2" fontId="10" numFmtId="1" xfId="0" applyAlignment="1" applyBorder="1" applyFont="1" applyNumberFormat="1">
      <alignment horizontal="center" shrinkToFit="0" vertical="center" wrapText="0"/>
    </xf>
    <xf borderId="15" fillId="2" fontId="10" numFmtId="0" xfId="0" applyAlignment="1" applyBorder="1" applyFont="1">
      <alignment horizontal="center" shrinkToFit="0" vertical="center" wrapText="0"/>
    </xf>
    <xf borderId="0" fillId="0" fontId="6" numFmtId="0" xfId="0" applyAlignment="1" applyFont="1">
      <alignment shrinkToFit="0" vertical="center" wrapText="1"/>
    </xf>
    <xf borderId="15" fillId="2" fontId="11" numFmtId="0" xfId="0" applyAlignment="1" applyBorder="1" applyFont="1">
      <alignment horizontal="right" readingOrder="0" shrinkToFit="0" vertical="center" wrapText="0"/>
    </xf>
    <xf borderId="28" fillId="6" fontId="1" numFmtId="0" xfId="0" applyAlignment="1" applyBorder="1" applyFill="1" applyFont="1">
      <alignment horizontal="right" vertical="center"/>
    </xf>
    <xf borderId="0" fillId="2" fontId="11" numFmtId="0" xfId="0" applyAlignment="1" applyFont="1">
      <alignment horizontal="right" readingOrder="0" shrinkToFit="0" vertical="center" wrapText="0"/>
    </xf>
    <xf borderId="29" fillId="7" fontId="3" numFmtId="0" xfId="0" applyAlignment="1" applyBorder="1" applyFill="1" applyFont="1">
      <alignment horizontal="center" readingOrder="0" vertical="center"/>
    </xf>
    <xf borderId="18" fillId="2" fontId="10" numFmtId="0" xfId="0" applyAlignment="1" applyBorder="1" applyFont="1">
      <alignment horizontal="left" shrinkToFit="0" vertical="center" wrapText="0"/>
    </xf>
    <xf borderId="30" fillId="7" fontId="3" numFmtId="0" xfId="0" applyAlignment="1" applyBorder="1" applyFont="1">
      <alignment horizontal="center" vertical="center"/>
    </xf>
    <xf borderId="0" fillId="2" fontId="10" numFmtId="0" xfId="0" applyAlignment="1" applyFont="1">
      <alignment horizontal="left" shrinkToFit="0" vertical="center" wrapText="0"/>
    </xf>
    <xf borderId="0" fillId="2" fontId="10" numFmtId="0" xfId="0" applyAlignment="1" applyFont="1">
      <alignment horizontal="center" shrinkToFit="0" vertical="center" wrapText="0"/>
    </xf>
    <xf borderId="0" fillId="2" fontId="10" numFmtId="1" xfId="0" applyAlignment="1" applyFont="1" applyNumberFormat="1">
      <alignment horizontal="center" shrinkToFit="0" vertical="center" wrapText="0"/>
    </xf>
    <xf borderId="0" fillId="2" fontId="10" numFmtId="49" xfId="0" applyAlignment="1" applyFont="1" applyNumberFormat="1">
      <alignment horizontal="center" shrinkToFit="0" vertical="center" wrapText="0"/>
    </xf>
    <xf borderId="0" fillId="2" fontId="12" numFmtId="49" xfId="0" applyAlignment="1" applyFont="1" applyNumberFormat="1">
      <alignment horizontal="center" shrinkToFit="0" vertical="center" wrapText="0"/>
    </xf>
    <xf borderId="0" fillId="2" fontId="10" numFmtId="1" xfId="0" applyAlignment="1" applyFont="1" applyNumberFormat="1">
      <alignment shrinkToFit="0" vertical="center" wrapText="0"/>
    </xf>
    <xf borderId="0" fillId="2" fontId="10" numFmtId="0" xfId="0" applyAlignment="1" applyFont="1">
      <alignment shrinkToFit="0" vertical="center" wrapText="0"/>
    </xf>
    <xf borderId="0" fillId="2" fontId="13" numFmtId="0" xfId="0" applyAlignment="1" applyFont="1">
      <alignment horizontal="center" shrinkToFit="0" vertical="center" wrapText="0"/>
    </xf>
    <xf borderId="0" fillId="2" fontId="14" numFmtId="0" xfId="0" applyAlignment="1" applyFont="1">
      <alignment shrinkToFit="0" vertical="center" wrapText="0"/>
    </xf>
    <xf borderId="0" fillId="2" fontId="14" numFmtId="0" xfId="0" applyAlignment="1" applyFont="1">
      <alignment horizontal="center" readingOrder="0" shrinkToFit="0" vertical="center" wrapText="0"/>
    </xf>
    <xf borderId="0" fillId="2" fontId="12" numFmtId="0" xfId="0" applyAlignment="1" applyFont="1">
      <alignment horizontal="center" shrinkToFit="0" vertical="center" wrapText="0"/>
    </xf>
    <xf borderId="0" fillId="0" fontId="15" numFmtId="0" xfId="0" applyAlignment="1" applyFont="1">
      <alignment horizontal="left" shrinkToFit="0" vertical="center" wrapText="0"/>
    </xf>
    <xf borderId="18" fillId="2" fontId="15" numFmtId="0" xfId="0" applyAlignment="1" applyBorder="1" applyFont="1">
      <alignment horizontal="left" shrinkToFit="0" vertical="center" wrapText="0"/>
    </xf>
    <xf borderId="0" fillId="2" fontId="15" numFmtId="0" xfId="0" applyAlignment="1" applyFont="1">
      <alignment horizontal="left" shrinkToFit="0" vertical="center" wrapText="0"/>
    </xf>
    <xf borderId="31" fillId="8" fontId="3" numFmtId="1" xfId="0" applyAlignment="1" applyBorder="1" applyFill="1" applyFont="1" applyNumberFormat="1">
      <alignment horizontal="center" vertical="center"/>
    </xf>
    <xf borderId="0" fillId="5" fontId="10" numFmtId="0" xfId="0" applyAlignment="1" applyFont="1">
      <alignment horizontal="center" shrinkToFit="0" vertical="center" wrapText="1"/>
    </xf>
    <xf borderId="0" fillId="0" fontId="1" numFmtId="0" xfId="0" applyAlignment="1" applyFont="1">
      <alignment shrinkToFit="0" vertical="center" wrapText="1"/>
    </xf>
    <xf borderId="0" fillId="2" fontId="10" numFmtId="0" xfId="0" applyAlignment="1" applyFont="1">
      <alignment horizontal="center" shrinkToFit="0" vertical="center" wrapText="1"/>
    </xf>
    <xf borderId="0" fillId="0" fontId="13" numFmtId="0" xfId="0" applyAlignment="1" applyFont="1">
      <alignment horizontal="center" shrinkToFit="0" vertical="center" wrapText="0"/>
    </xf>
    <xf borderId="14" fillId="2" fontId="13" numFmtId="0" xfId="0" applyAlignment="1" applyBorder="1" applyFont="1">
      <alignment horizontal="center" shrinkToFit="0" vertical="center" wrapText="0"/>
    </xf>
    <xf borderId="32" fillId="9" fontId="8" numFmtId="0" xfId="0" applyAlignment="1" applyBorder="1" applyFill="1" applyFont="1">
      <alignment horizontal="center" shrinkToFit="0" vertical="bottom" wrapText="0"/>
    </xf>
    <xf borderId="33" fillId="9" fontId="8" numFmtId="0" xfId="0" applyAlignment="1" applyBorder="1" applyFont="1">
      <alignment horizontal="center" shrinkToFit="0" vertical="bottom" wrapText="0"/>
    </xf>
    <xf borderId="34" fillId="6" fontId="1" numFmtId="0" xfId="0" applyAlignment="1" applyBorder="1" applyFont="1">
      <alignment horizontal="right" vertical="center"/>
    </xf>
    <xf borderId="35" fillId="9" fontId="8" numFmtId="1" xfId="0" applyAlignment="1" applyBorder="1" applyFont="1" applyNumberFormat="1">
      <alignment horizontal="center" shrinkToFit="0" vertical="center" wrapText="0"/>
    </xf>
    <xf borderId="36" fillId="7" fontId="3" numFmtId="0" xfId="0" applyAlignment="1" applyBorder="1" applyFont="1">
      <alignment horizontal="center" readingOrder="0" vertical="center"/>
    </xf>
    <xf borderId="37" fillId="0" fontId="2" numFmtId="0" xfId="0" applyAlignment="1" applyBorder="1" applyFont="1">
      <alignment vertical="center"/>
    </xf>
    <xf borderId="38" fillId="7" fontId="3" numFmtId="0" xfId="0" applyAlignment="1" applyBorder="1" applyFont="1">
      <alignment horizontal="center" vertical="center"/>
    </xf>
    <xf borderId="39" fillId="0" fontId="2" numFmtId="0" xfId="0" applyAlignment="1" applyBorder="1" applyFont="1">
      <alignment vertical="center"/>
    </xf>
    <xf borderId="0" fillId="2" fontId="8" numFmtId="1" xfId="0" applyAlignment="1" applyFont="1" applyNumberFormat="1">
      <alignment horizontal="center" shrinkToFit="0" vertical="center" wrapText="0"/>
    </xf>
    <xf borderId="40" fillId="8" fontId="3" numFmtId="1" xfId="0" applyAlignment="1" applyBorder="1" applyFont="1" applyNumberFormat="1">
      <alignment horizontal="center" vertical="center"/>
    </xf>
    <xf borderId="41" fillId="0" fontId="2" numFmtId="0" xfId="0" applyAlignment="1" applyBorder="1" applyFont="1">
      <alignment vertical="center"/>
    </xf>
    <xf borderId="42" fillId="0" fontId="2" numFmtId="0" xfId="0" applyAlignment="1" applyBorder="1" applyFont="1">
      <alignment vertical="center"/>
    </xf>
    <xf borderId="43" fillId="10" fontId="8" numFmtId="1" xfId="0" applyAlignment="1" applyBorder="1" applyFill="1" applyFont="1" applyNumberFormat="1">
      <alignment horizontal="center" readingOrder="0" shrinkToFit="0" vertical="center" wrapText="0"/>
    </xf>
    <xf borderId="44" fillId="10" fontId="8" numFmtId="49" xfId="0" applyAlignment="1" applyBorder="1" applyFont="1" applyNumberFormat="1">
      <alignment horizontal="center" shrinkToFit="0" vertical="center" wrapText="0"/>
    </xf>
    <xf borderId="45" fillId="10" fontId="8" numFmtId="49" xfId="0" applyAlignment="1" applyBorder="1" applyFont="1" applyNumberFormat="1">
      <alignment horizontal="center" shrinkToFit="0" vertical="center" wrapText="0"/>
    </xf>
    <xf borderId="0" fillId="2" fontId="8" numFmtId="49" xfId="0" applyAlignment="1" applyFont="1" applyNumberFormat="1">
      <alignment horizontal="center" shrinkToFit="0" vertical="center" wrapText="0"/>
    </xf>
    <xf borderId="0" fillId="0" fontId="13" numFmtId="49" xfId="0" applyAlignment="1" applyFont="1" applyNumberFormat="1">
      <alignment horizontal="center" shrinkToFit="0" vertical="center" wrapText="0"/>
    </xf>
    <xf borderId="43" fillId="5" fontId="10" numFmtId="49" xfId="0" applyAlignment="1" applyBorder="1" applyFont="1" applyNumberFormat="1">
      <alignment horizontal="center" readingOrder="0" shrinkToFit="0" vertical="center" wrapText="0"/>
    </xf>
    <xf borderId="45" fillId="0" fontId="9" numFmtId="49" xfId="0" applyAlignment="1" applyBorder="1" applyFont="1" applyNumberFormat="1">
      <alignment readingOrder="0" shrinkToFit="0" vertical="center" wrapText="0"/>
    </xf>
    <xf borderId="43" fillId="11" fontId="10" numFmtId="49" xfId="0" applyAlignment="1" applyBorder="1" applyFill="1" applyFont="1" applyNumberFormat="1">
      <alignment horizontal="center" readingOrder="0" shrinkToFit="0" vertical="center" wrapText="0"/>
    </xf>
    <xf borderId="44" fillId="11" fontId="10" numFmtId="3" xfId="0" applyAlignment="1" applyBorder="1" applyFont="1" applyNumberFormat="1">
      <alignment horizontal="center" readingOrder="0" shrinkToFit="0" vertical="center" wrapText="0"/>
    </xf>
    <xf borderId="45" fillId="11" fontId="10" numFmtId="49" xfId="0" applyAlignment="1" applyBorder="1" applyFont="1" applyNumberFormat="1">
      <alignment horizontal="center" readingOrder="0" shrinkToFit="0" vertical="center" wrapText="0"/>
    </xf>
    <xf borderId="44" fillId="11" fontId="10" numFmtId="49" xfId="0" applyAlignment="1" applyBorder="1" applyFont="1" applyNumberFormat="1">
      <alignment horizontal="center" readingOrder="0" shrinkToFit="0" vertical="center" wrapText="0"/>
    </xf>
    <xf borderId="0" fillId="2" fontId="10" numFmtId="49" xfId="0" applyAlignment="1" applyFont="1" applyNumberFormat="1">
      <alignment horizontal="center" readingOrder="0" shrinkToFit="0" vertical="center" wrapText="0"/>
    </xf>
    <xf borderId="45" fillId="11" fontId="10" numFmtId="49" xfId="0" applyAlignment="1" applyBorder="1" applyFont="1" applyNumberFormat="1">
      <alignment horizontal="center" readingOrder="0" shrinkToFit="0" vertical="center" wrapText="0"/>
    </xf>
    <xf borderId="0" fillId="2" fontId="10" numFmtId="49" xfId="0" applyAlignment="1" applyFont="1" applyNumberFormat="1">
      <alignment horizontal="center" readingOrder="0" shrinkToFit="0" vertical="center" wrapText="0"/>
    </xf>
    <xf borderId="46" fillId="5" fontId="10" numFmtId="49" xfId="0" applyAlignment="1" applyBorder="1" applyFont="1" applyNumberFormat="1">
      <alignment horizontal="center" readingOrder="0" shrinkToFit="0" vertical="center" wrapText="0"/>
    </xf>
    <xf borderId="47" fillId="0" fontId="9" numFmtId="49" xfId="0" applyAlignment="1" applyBorder="1" applyFont="1" applyNumberFormat="1">
      <alignment readingOrder="0" shrinkToFit="0" vertical="center" wrapText="0"/>
    </xf>
    <xf borderId="48" fillId="11" fontId="10" numFmtId="49" xfId="0" applyAlignment="1" applyBorder="1" applyFont="1" applyNumberFormat="1">
      <alignment horizontal="center" readingOrder="0" shrinkToFit="0" vertical="center" wrapText="0"/>
    </xf>
    <xf borderId="49" fillId="0" fontId="2" numFmtId="0" xfId="0" applyAlignment="1" applyBorder="1" applyFont="1">
      <alignment vertical="center"/>
    </xf>
    <xf borderId="50" fillId="0" fontId="2" numFmtId="0" xfId="0" applyAlignment="1" applyBorder="1" applyFont="1">
      <alignment vertical="center"/>
    </xf>
    <xf borderId="18" fillId="2" fontId="13" numFmtId="49" xfId="0" applyAlignment="1" applyBorder="1" applyFont="1" applyNumberFormat="1">
      <alignment horizontal="center" shrinkToFit="0" vertical="center" wrapText="0"/>
    </xf>
    <xf borderId="19" fillId="2" fontId="13" numFmtId="49" xfId="0" applyAlignment="1" applyBorder="1" applyFont="1" applyNumberFormat="1">
      <alignment horizontal="center" shrinkToFit="0" vertical="center" wrapText="0"/>
    </xf>
    <xf borderId="32" fillId="2" fontId="8" numFmtId="0" xfId="0" applyAlignment="1" applyBorder="1" applyFont="1">
      <alignment horizontal="center" shrinkToFit="0" vertical="bottom" wrapText="0"/>
    </xf>
    <xf borderId="51" fillId="2" fontId="8" numFmtId="0" xfId="0" applyAlignment="1" applyBorder="1" applyFont="1">
      <alignment horizontal="center" shrinkToFit="0" vertical="bottom" wrapText="0"/>
    </xf>
    <xf borderId="52" fillId="2" fontId="8" numFmtId="49" xfId="0" applyAlignment="1" applyBorder="1" applyFont="1" applyNumberFormat="1">
      <alignment horizontal="center" readingOrder="0" shrinkToFit="0" vertical="center" wrapText="0"/>
    </xf>
    <xf borderId="53" fillId="2" fontId="8" numFmtId="49" xfId="0" applyAlignment="1" applyBorder="1" applyFont="1" applyNumberFormat="1">
      <alignment horizontal="center" shrinkToFit="0" vertical="center" wrapText="0"/>
    </xf>
    <xf borderId="0" fillId="2" fontId="8" numFmtId="49" xfId="0" applyAlignment="1" applyFont="1" applyNumberFormat="1">
      <alignment horizontal="center" shrinkToFit="0" vertical="center" wrapText="0"/>
    </xf>
    <xf borderId="14" fillId="2" fontId="13" numFmtId="0" xfId="0" applyAlignment="1" applyBorder="1" applyFont="1">
      <alignment horizontal="center" readingOrder="0" shrinkToFit="0" vertical="center" wrapText="0"/>
    </xf>
    <xf borderId="54" fillId="5" fontId="10" numFmtId="49" xfId="0" applyAlignment="1" applyBorder="1" applyFont="1" applyNumberFormat="1">
      <alignment horizontal="center" readingOrder="0" shrinkToFit="0" vertical="center" wrapText="0"/>
    </xf>
    <xf borderId="55" fillId="0" fontId="9" numFmtId="49" xfId="0" applyAlignment="1" applyBorder="1" applyFont="1" applyNumberFormat="1">
      <alignment readingOrder="0" shrinkToFit="0" vertical="center" wrapText="0"/>
    </xf>
    <xf borderId="54" fillId="11" fontId="10" numFmtId="49" xfId="0" applyAlignment="1" applyBorder="1" applyFont="1" applyNumberFormat="1">
      <alignment horizontal="center" readingOrder="0" shrinkToFit="0" vertical="center" wrapText="0"/>
    </xf>
    <xf borderId="56" fillId="11" fontId="10" numFmtId="3" xfId="0" applyAlignment="1" applyBorder="1" applyFont="1" applyNumberFormat="1">
      <alignment horizontal="center" readingOrder="0" shrinkToFit="0" vertical="center" wrapText="0"/>
    </xf>
    <xf borderId="55" fillId="11" fontId="10" numFmtId="49" xfId="0" applyAlignment="1" applyBorder="1" applyFont="1" applyNumberFormat="1">
      <alignment horizontal="center" readingOrder="0" shrinkToFit="0" vertical="center" wrapText="0"/>
    </xf>
    <xf borderId="56" fillId="11" fontId="10" numFmtId="49" xfId="0" applyAlignment="1" applyBorder="1" applyFont="1" applyNumberFormat="1">
      <alignment horizontal="center" readingOrder="0" shrinkToFit="0" vertical="center" wrapText="0"/>
    </xf>
    <xf borderId="54" fillId="11" fontId="10" numFmtId="49" xfId="0" applyAlignment="1" applyBorder="1" applyFont="1" applyNumberFormat="1">
      <alignment horizontal="center" shrinkToFit="0" vertical="center" wrapText="0"/>
    </xf>
    <xf borderId="45" fillId="0" fontId="9" numFmtId="49" xfId="0" applyAlignment="1" applyBorder="1" applyFont="1" applyNumberFormat="1">
      <alignment readingOrder="0" shrinkToFit="0" vertical="center" wrapText="1"/>
    </xf>
    <xf borderId="41" fillId="11" fontId="9" numFmtId="49" xfId="0" applyAlignment="1" applyBorder="1" applyFont="1" applyNumberFormat="1">
      <alignment horizontal="center" vertical="center"/>
    </xf>
    <xf borderId="32" fillId="2" fontId="16" numFmtId="0" xfId="0" applyAlignment="1" applyBorder="1" applyFont="1">
      <alignment vertical="bottom"/>
    </xf>
    <xf borderId="16" fillId="2" fontId="16" numFmtId="0" xfId="0" applyAlignment="1" applyBorder="1" applyFont="1">
      <alignment vertical="bottom"/>
    </xf>
    <xf borderId="57" fillId="2" fontId="8" numFmtId="49" xfId="0" applyAlignment="1" applyBorder="1" applyFont="1" applyNumberFormat="1">
      <alignment horizontal="center" vertical="center"/>
    </xf>
    <xf borderId="19" fillId="2" fontId="8" numFmtId="49" xfId="0" applyAlignment="1" applyBorder="1" applyFont="1" applyNumberFormat="1">
      <alignment horizontal="center" vertical="center"/>
    </xf>
    <xf borderId="0" fillId="2" fontId="8" numFmtId="49" xfId="0" applyAlignment="1" applyFont="1" applyNumberFormat="1">
      <alignment horizontal="center" vertical="center"/>
    </xf>
    <xf borderId="54" fillId="2" fontId="16" numFmtId="0" xfId="0" applyAlignment="1" applyBorder="1" applyFont="1">
      <alignment vertical="bottom"/>
    </xf>
    <xf borderId="39" fillId="2" fontId="16" numFmtId="0" xfId="0" applyAlignment="1" applyBorder="1" applyFont="1">
      <alignment vertical="bottom"/>
    </xf>
    <xf borderId="58" fillId="2" fontId="8" numFmtId="49" xfId="0" applyAlignment="1" applyBorder="1" applyFont="1" applyNumberFormat="1">
      <alignment horizontal="center" vertical="center"/>
    </xf>
    <xf borderId="59" fillId="2" fontId="8" numFmtId="49" xfId="0" applyAlignment="1" applyBorder="1" applyFont="1" applyNumberFormat="1">
      <alignment horizontal="center" vertical="center"/>
    </xf>
    <xf borderId="0" fillId="5" fontId="10" numFmtId="1" xfId="0" applyAlignment="1" applyFont="1" applyNumberFormat="1">
      <alignment horizontal="center" shrinkToFit="0" vertical="center" wrapText="1"/>
    </xf>
    <xf borderId="0" fillId="2" fontId="10" numFmtId="1" xfId="0" applyAlignment="1" applyFont="1" applyNumberFormat="1">
      <alignment horizontal="center" shrinkToFit="0" vertical="center" wrapText="1"/>
    </xf>
    <xf borderId="33" fillId="9" fontId="8" numFmtId="0" xfId="0" applyAlignment="1" applyBorder="1" applyFont="1">
      <alignment horizontal="center" shrinkToFit="0" vertical="bottom" wrapText="1"/>
    </xf>
    <xf borderId="35" fillId="9" fontId="8" numFmtId="1" xfId="0" applyAlignment="1" applyBorder="1" applyFont="1" applyNumberFormat="1">
      <alignment horizontal="center" readingOrder="0" shrinkToFit="0" vertical="center" wrapText="0"/>
    </xf>
    <xf borderId="0" fillId="2" fontId="8" numFmtId="1" xfId="0" applyAlignment="1" applyFont="1" applyNumberFormat="1">
      <alignment horizontal="center" readingOrder="0" shrinkToFit="0" vertical="center" wrapText="0"/>
    </xf>
    <xf borderId="60" fillId="5" fontId="10" numFmtId="49" xfId="0" applyAlignment="1" applyBorder="1" applyFont="1" applyNumberFormat="1">
      <alignment horizontal="center" readingOrder="0" shrinkToFit="0" vertical="center" wrapText="0"/>
    </xf>
    <xf borderId="61" fillId="0" fontId="9" numFmtId="49" xfId="0" applyAlignment="1" applyBorder="1" applyFont="1" applyNumberFormat="1">
      <alignment readingOrder="0" shrinkToFit="0" vertical="center" wrapText="1"/>
    </xf>
    <xf borderId="62" fillId="11" fontId="10" numFmtId="49" xfId="0" applyAlignment="1" applyBorder="1" applyFont="1" applyNumberFormat="1">
      <alignment horizontal="center" readingOrder="0" shrinkToFit="0" vertical="center" wrapText="0"/>
    </xf>
    <xf borderId="63" fillId="0" fontId="2" numFmtId="0" xfId="0" applyAlignment="1" applyBorder="1" applyFont="1">
      <alignment vertical="center"/>
    </xf>
    <xf borderId="64" fillId="0" fontId="2" numFmtId="0" xfId="0" applyAlignment="1" applyBorder="1" applyFont="1">
      <alignment vertical="center"/>
    </xf>
    <xf borderId="65" fillId="0" fontId="2" numFmtId="0" xfId="0" applyAlignment="1" applyBorder="1" applyFont="1">
      <alignment vertical="center"/>
    </xf>
    <xf borderId="66" fillId="0" fontId="2" numFmtId="0" xfId="0" applyAlignment="1" applyBorder="1" applyFont="1">
      <alignment vertical="center"/>
    </xf>
    <xf borderId="59" fillId="0" fontId="2" numFmtId="0" xfId="0" applyAlignment="1" applyBorder="1" applyFont="1">
      <alignment vertical="center"/>
    </xf>
    <xf borderId="47" fillId="0" fontId="9" numFmtId="49" xfId="0" applyAlignment="1" applyBorder="1" applyFont="1" applyNumberFormat="1">
      <alignment readingOrder="0" shrinkToFit="0" vertical="center" wrapText="1"/>
    </xf>
    <xf borderId="43" fillId="11" fontId="12" numFmtId="49" xfId="0" applyAlignment="1" applyBorder="1" applyFont="1" applyNumberFormat="1">
      <alignment horizontal="center" readingOrder="0" shrinkToFit="0" vertical="center" wrapText="0"/>
    </xf>
    <xf borderId="44" fillId="11" fontId="12" numFmtId="49" xfId="0" applyAlignment="1" applyBorder="1" applyFont="1" applyNumberFormat="1">
      <alignment horizontal="center" readingOrder="0" shrinkToFit="0" vertical="center" wrapText="0"/>
    </xf>
    <xf borderId="45" fillId="11" fontId="12" numFmtId="49" xfId="0" applyAlignment="1" applyBorder="1" applyFont="1" applyNumberFormat="1">
      <alignment horizontal="center" readingOrder="0" shrinkToFit="0" vertical="center" wrapText="0"/>
    </xf>
    <xf borderId="14" fillId="2" fontId="13" numFmtId="49" xfId="0" applyAlignment="1" applyBorder="1" applyFont="1" applyNumberFormat="1">
      <alignment horizontal="center" readingOrder="0" shrinkToFit="0" vertical="center" wrapText="0"/>
    </xf>
    <xf borderId="32" fillId="5" fontId="10" numFmtId="49" xfId="0" applyAlignment="1" applyBorder="1" applyFont="1" applyNumberFormat="1">
      <alignment horizontal="center" readingOrder="0" shrinkToFit="0" vertical="center" wrapText="0"/>
    </xf>
    <xf borderId="33" fillId="0" fontId="9" numFmtId="49" xfId="0" applyAlignment="1" applyBorder="1" applyFont="1" applyNumberFormat="1">
      <alignment readingOrder="0" shrinkToFit="0" vertical="center" wrapText="1"/>
    </xf>
    <xf borderId="14" fillId="11" fontId="10" numFmtId="49" xfId="0" applyAlignment="1" applyBorder="1" applyFont="1" applyNumberFormat="1">
      <alignment horizontal="center" readingOrder="0" shrinkToFit="0" vertical="center" wrapText="0"/>
    </xf>
    <xf borderId="46" fillId="11" fontId="12" numFmtId="49" xfId="0" applyAlignment="1" applyBorder="1" applyFont="1" applyNumberFormat="1">
      <alignment horizontal="center" readingOrder="0" shrinkToFit="0" vertical="center" wrapText="0"/>
    </xf>
    <xf borderId="67" fillId="11" fontId="12" numFmtId="49" xfId="0" applyAlignment="1" applyBorder="1" applyFont="1" applyNumberFormat="1">
      <alignment horizontal="center" readingOrder="0" shrinkToFit="0" vertical="center" wrapText="0"/>
    </xf>
    <xf borderId="47" fillId="11" fontId="12" numFmtId="49" xfId="0" applyAlignment="1" applyBorder="1" applyFont="1" applyNumberFormat="1">
      <alignment horizontal="center" readingOrder="0" shrinkToFit="0" vertical="center" wrapText="0"/>
    </xf>
    <xf borderId="18" fillId="2" fontId="13" numFmtId="49" xfId="0" applyAlignment="1" applyBorder="1" applyFont="1" applyNumberFormat="1">
      <alignment horizontal="center" readingOrder="0" shrinkToFit="0" vertical="center" wrapText="0"/>
    </xf>
    <xf borderId="55" fillId="0" fontId="9" numFmtId="49" xfId="0" applyAlignment="1" applyBorder="1" applyFont="1" applyNumberFormat="1">
      <alignment readingOrder="0" shrinkToFit="0" vertical="center" wrapText="1"/>
    </xf>
    <xf borderId="14" fillId="11" fontId="10" numFmtId="49" xfId="0" applyAlignment="1" applyBorder="1" applyFont="1" applyNumberFormat="1">
      <alignment horizontal="center" readingOrder="0" shrinkToFit="0" vertical="center" wrapText="0"/>
    </xf>
    <xf borderId="46" fillId="11" fontId="12" numFmtId="49" xfId="0" applyAlignment="1" applyBorder="1" applyFont="1" applyNumberFormat="1">
      <alignment horizontal="center" readingOrder="0" shrinkToFit="0" vertical="center" wrapText="0"/>
    </xf>
    <xf borderId="0" fillId="2" fontId="13" numFmtId="49" xfId="0" applyAlignment="1" applyFont="1" applyNumberFormat="1">
      <alignment horizontal="center" shrinkToFit="0" vertical="center" wrapText="0"/>
    </xf>
    <xf borderId="68" fillId="10" fontId="8" numFmtId="49" xfId="0" applyAlignment="1" applyBorder="1" applyFont="1" applyNumberFormat="1">
      <alignment horizontal="center" shrinkToFit="0" vertical="center" wrapText="0"/>
    </xf>
    <xf borderId="61" fillId="0" fontId="9" numFmtId="49" xfId="0" applyAlignment="1" applyBorder="1" applyFont="1" applyNumberFormat="1">
      <alignment readingOrder="0" shrinkToFit="0" vertical="center" wrapText="0"/>
    </xf>
    <xf borderId="68" fillId="11" fontId="10" numFmtId="49" xfId="0" applyAlignment="1" applyBorder="1" applyFont="1" applyNumberFormat="1">
      <alignment horizontal="center" readingOrder="0" shrinkToFit="0" vertical="center" wrapText="0"/>
    </xf>
    <xf borderId="60" fillId="11" fontId="10" numFmtId="49" xfId="0" applyAlignment="1" applyBorder="1" applyFont="1" applyNumberFormat="1">
      <alignment horizontal="center" readingOrder="0" shrinkToFit="0" vertical="center" wrapText="0"/>
    </xf>
    <xf borderId="69" fillId="11" fontId="10" numFmtId="49" xfId="0" applyAlignment="1" applyBorder="1" applyFont="1" applyNumberFormat="1">
      <alignment horizontal="center" readingOrder="0" shrinkToFit="0" vertical="center" wrapText="0"/>
    </xf>
    <xf borderId="70" fillId="11" fontId="10" numFmtId="49" xfId="0" applyAlignment="1" applyBorder="1" applyFont="1" applyNumberFormat="1">
      <alignment horizontal="center" readingOrder="0" shrinkToFit="0" vertical="center" wrapText="0"/>
    </xf>
    <xf borderId="71" fillId="11" fontId="10" numFmtId="49" xfId="0" applyAlignment="1" applyBorder="1" applyFont="1" applyNumberFormat="1">
      <alignment horizontal="center" readingOrder="0" shrinkToFit="0" vertical="center" wrapText="0"/>
    </xf>
    <xf borderId="72" fillId="0" fontId="2" numFmtId="0" xfId="0" applyAlignment="1" applyBorder="1" applyFont="1">
      <alignment vertical="center"/>
    </xf>
    <xf borderId="73" fillId="0" fontId="2" numFmtId="0" xfId="0" applyAlignment="1" applyBorder="1" applyFont="1">
      <alignment vertical="center"/>
    </xf>
    <xf borderId="33" fillId="0" fontId="9" numFmtId="49" xfId="0" applyAlignment="1" applyBorder="1" applyFont="1" applyNumberFormat="1">
      <alignment readingOrder="0" shrinkToFit="0" vertical="center" wrapText="0"/>
    </xf>
    <xf borderId="62" fillId="2" fontId="10" numFmtId="49" xfId="0" applyAlignment="1" applyBorder="1" applyFont="1" applyNumberFormat="1">
      <alignment horizontal="center" readingOrder="0" shrinkToFit="0" vertical="center" wrapText="0"/>
    </xf>
    <xf borderId="74" fillId="0" fontId="2" numFmtId="0" xfId="0" applyAlignment="1" applyBorder="1" applyFont="1">
      <alignment vertical="center"/>
    </xf>
    <xf borderId="57" fillId="0" fontId="2" numFmtId="0" xfId="0" applyAlignment="1" applyBorder="1" applyFont="1">
      <alignment vertical="center"/>
    </xf>
    <xf borderId="58" fillId="0" fontId="2" numFmtId="0" xfId="0" applyAlignment="1" applyBorder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1009650</xdr:colOff>
      <xdr:row>0</xdr:row>
      <xdr:rowOff>133350</xdr:rowOff>
    </xdr:from>
    <xdr:ext cx="3905250" cy="1000125"/>
    <xdr:pic>
      <xdr:nvPicPr>
        <xdr:cNvPr id="0" name="image1.png" title="Kép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5</xdr:col>
      <xdr:colOff>95250</xdr:colOff>
      <xdr:row>2</xdr:row>
      <xdr:rowOff>161925</xdr:rowOff>
    </xdr:from>
    <xdr:ext cx="3905250" cy="10001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5</xdr:col>
      <xdr:colOff>95250</xdr:colOff>
      <xdr:row>2</xdr:row>
      <xdr:rowOff>161925</xdr:rowOff>
    </xdr:from>
    <xdr:ext cx="3905250" cy="10001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5</xdr:col>
      <xdr:colOff>133350</xdr:colOff>
      <xdr:row>3</xdr:row>
      <xdr:rowOff>57150</xdr:rowOff>
    </xdr:from>
    <xdr:ext cx="3905250" cy="10001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5</xdr:col>
      <xdr:colOff>133350</xdr:colOff>
      <xdr:row>3</xdr:row>
      <xdr:rowOff>57150</xdr:rowOff>
    </xdr:from>
    <xdr:ext cx="3905250" cy="10001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://www.powerbuilder.hu" TargetMode="External"/><Relationship Id="rId2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hyperlink" Target="http://www.powerbuilder.hu" TargetMode="External"/><Relationship Id="rId2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hyperlink" Target="http://www.powerbuilder.hu" TargetMode="External"/><Relationship Id="rId2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hyperlink" Target="http://www.powerbuilder.hu" TargetMode="External"/><Relationship Id="rId2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71"/>
    <col customWidth="1" min="2" max="2" width="13.14"/>
    <col customWidth="1" min="3" max="3" width="11.71"/>
    <col customWidth="1" min="4" max="5" width="10.0"/>
    <col customWidth="1" min="6" max="7" width="10.86"/>
    <col customWidth="1" min="8" max="26" width="9.14"/>
  </cols>
  <sheetData>
    <row r="1" ht="15.0" customHeight="1">
      <c r="A1" s="1"/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5.0" customHeight="1">
      <c r="A2" s="5"/>
      <c r="H2" s="6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5.0" customHeight="1">
      <c r="A3" s="5"/>
      <c r="H3" s="6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5.0" customHeight="1">
      <c r="A4" s="5"/>
      <c r="H4" s="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5.0" customHeight="1">
      <c r="A5" s="5"/>
      <c r="H5" s="6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5.0" customHeight="1">
      <c r="A6" s="5"/>
      <c r="H6" s="6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.5" customHeight="1">
      <c r="A7" s="7"/>
      <c r="B7" s="8"/>
      <c r="C7" s="8"/>
      <c r="D7" s="8"/>
      <c r="E7" s="8"/>
      <c r="F7" s="8"/>
      <c r="G7" s="8"/>
      <c r="H7" s="9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67.5" customHeight="1">
      <c r="A8" s="10"/>
      <c r="B8" s="11" t="s">
        <v>0</v>
      </c>
      <c r="C8" s="12"/>
      <c r="D8" s="12"/>
      <c r="E8" s="12"/>
      <c r="F8" s="13"/>
      <c r="G8" s="10"/>
      <c r="H8" s="10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2.0" customHeight="1">
      <c r="A9" s="14"/>
      <c r="B9" s="14"/>
      <c r="C9" s="14"/>
      <c r="D9" s="14"/>
      <c r="E9" s="14"/>
      <c r="F9" s="14"/>
      <c r="G9" s="14"/>
      <c r="H9" s="1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25.5" customHeight="1">
      <c r="A10" s="15" t="s">
        <v>1</v>
      </c>
      <c r="B10" s="16" t="s">
        <v>2</v>
      </c>
      <c r="C10" s="17"/>
      <c r="D10" s="17"/>
      <c r="E10" s="17"/>
      <c r="F10" s="17"/>
      <c r="G10" s="17"/>
      <c r="H10" s="18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25.5" customHeight="1">
      <c r="A11" s="19"/>
      <c r="B11" s="20"/>
      <c r="H11" s="21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25.5" customHeight="1">
      <c r="A12" s="19"/>
      <c r="B12" s="20"/>
      <c r="H12" s="21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25.5" customHeight="1">
      <c r="A13" s="19"/>
      <c r="B13" s="20"/>
      <c r="H13" s="21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25.5" customHeight="1">
      <c r="A14" s="22"/>
      <c r="B14" s="23"/>
      <c r="C14" s="24"/>
      <c r="D14" s="24"/>
      <c r="E14" s="24"/>
      <c r="F14" s="24"/>
      <c r="G14" s="24"/>
      <c r="H14" s="25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2.0" customHeight="1">
      <c r="A15" s="26"/>
      <c r="B15" s="26"/>
      <c r="C15" s="26"/>
      <c r="D15" s="26"/>
      <c r="E15" s="26"/>
      <c r="F15" s="26"/>
      <c r="G15" s="26"/>
      <c r="H15" s="26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24.0" customHeight="1">
      <c r="A16" s="15" t="s">
        <v>3</v>
      </c>
      <c r="B16" s="16" t="s">
        <v>4</v>
      </c>
      <c r="C16" s="17"/>
      <c r="D16" s="17"/>
      <c r="E16" s="17"/>
      <c r="F16" s="17"/>
      <c r="G16" s="17"/>
      <c r="H16" s="18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24.0" customHeight="1">
      <c r="A17" s="19"/>
      <c r="B17" s="20"/>
      <c r="H17" s="21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24.0" customHeight="1">
      <c r="A18" s="19"/>
      <c r="B18" s="20"/>
      <c r="H18" s="21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24.0" customHeight="1">
      <c r="A19" s="19"/>
      <c r="B19" s="20"/>
      <c r="H19" s="21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3.0" customHeight="1">
      <c r="A20" s="19"/>
      <c r="B20" s="20"/>
      <c r="H20" s="21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0.75" customHeight="1">
      <c r="A21" s="19"/>
      <c r="B21" s="20"/>
      <c r="H21" s="21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24.0" customHeight="1">
      <c r="A22" s="22"/>
      <c r="B22" s="23"/>
      <c r="C22" s="24"/>
      <c r="D22" s="24"/>
      <c r="E22" s="24"/>
      <c r="F22" s="24"/>
      <c r="G22" s="24"/>
      <c r="H22" s="25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2.0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2.0" customHeight="1">
      <c r="A24" s="15" t="s">
        <v>5</v>
      </c>
      <c r="B24" s="27" t="s">
        <v>6</v>
      </c>
      <c r="C24" s="33" t="s">
        <v>8</v>
      </c>
      <c r="D24" s="34" t="s">
        <v>9</v>
      </c>
      <c r="E24" s="36" t="s">
        <v>10</v>
      </c>
      <c r="F24" s="36" t="s">
        <v>11</v>
      </c>
      <c r="G24" s="45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ht="24.75" customHeight="1">
      <c r="A25" s="19"/>
      <c r="B25" s="47" t="s">
        <v>14</v>
      </c>
      <c r="C25" s="49">
        <v>100.0</v>
      </c>
      <c r="D25" s="51">
        <v>1.0</v>
      </c>
      <c r="E25" s="51">
        <v>10.0</v>
      </c>
      <c r="F25" s="66">
        <f t="array" ref="F25">IFERROR(FLOOR(C25/(INDEX(RPE!$A$1:$K$9,MATCH(E25,RPE!$A$1:$A$9,0),MATCH(D25,RPE!$A$1:$K$1,0))/100),2.5),"")</f>
        <v>100</v>
      </c>
      <c r="G25" s="68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24.75" customHeight="1">
      <c r="A26" s="19"/>
      <c r="B26" s="47" t="s">
        <v>15</v>
      </c>
      <c r="C26" s="49">
        <v>100.0</v>
      </c>
      <c r="D26" s="51">
        <v>1.0</v>
      </c>
      <c r="E26" s="51">
        <v>10.0</v>
      </c>
      <c r="F26" s="66">
        <f t="array" ref="F26">IFERROR(FLOOR(C26/(INDEX(RPE!$A$1:$K$9,MATCH(E26,RPE!$A$1:$A$9,0),MATCH(D26,RPE!$A$1:$K$1,0))/100),2.5),"")</f>
        <v>100</v>
      </c>
      <c r="G26" s="68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24.75" customHeight="1">
      <c r="A27" s="22"/>
      <c r="B27" s="74" t="s">
        <v>18</v>
      </c>
      <c r="C27" s="76">
        <v>100.0</v>
      </c>
      <c r="D27" s="78">
        <v>1.0</v>
      </c>
      <c r="E27" s="78">
        <v>10.0</v>
      </c>
      <c r="F27" s="81">
        <f t="array" ref="F27">IFERROR(FLOOR(C27/(INDEX(RPE!$A$1:$K$9,MATCH(E27,RPE!$A$1:$A$9,0),MATCH(D27,RPE!$A$1:$K$1,0))/100),2.5),"")</f>
        <v>100</v>
      </c>
      <c r="G27" s="68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2.0" customHeight="1">
      <c r="A28" s="26"/>
      <c r="B28" s="26"/>
      <c r="C28" s="26"/>
      <c r="D28" s="26"/>
      <c r="E28" s="26"/>
      <c r="F28" s="26"/>
      <c r="G28" s="26"/>
      <c r="H28" s="26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2.0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2.0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2.0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2.0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2.0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2.0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2.0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2.0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2.0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2.0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2.0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2.0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2.0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2.0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2.0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2.0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2.0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2.0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2.0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2.0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2.0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2.0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2.0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2.0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2.0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2.0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2.0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2.0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2.0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2.0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2.0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2.0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2.0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2.0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2.0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2.0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2.0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2.0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2.0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2.0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2.0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2.0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2.0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2.0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2.0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2.0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2.0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2.0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2.0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2.0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2.0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2.0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2.0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2.0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2.0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2.0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2.0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2.0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2.0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2.0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2.0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2.0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2.0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2.0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2.0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2.0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2.0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2.0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2.0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2.0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2.0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2.0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2.0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2.0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2.0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2.0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2.0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2.0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2.0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2.0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2.0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2.0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2.0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2.0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2.0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2.0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2.0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2.0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2.0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2.0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2.0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2.0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2.0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2.0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2.0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2.0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2.0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2.0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2.0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2.0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2.0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2.0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2.0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2.0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2.0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2.0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2.0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2.0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2.0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2.0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2.0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2.0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2.0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2.0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2.0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2.0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2.0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2.0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2.0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2.0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2.0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2.0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2.0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2.0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2.0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2.0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2.0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2.0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2.0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2.0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2.0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2.0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2.0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2.0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2.0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2.0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2.0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2.0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2.0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2.0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2.0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2.0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2.0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2.0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2.0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2.0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2.0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2.0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2.0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2.0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2.0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2.0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2.0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2.0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2.0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2.0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2.0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2.0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2.0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2.0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2.0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2.0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2.0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2.0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2.0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2.0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2.0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2.0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2.0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2.0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2.0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2.0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2.0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2.0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2.0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2.0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2.0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2.0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2.0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2.0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2.0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2.0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2.0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2.0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2.0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2.0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2.0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2.0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2.0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2.0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2.0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2.0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2.0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2.0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2.0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2.0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2.0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2.0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2.0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2.0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2.0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2.0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2.0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2.0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2.0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2.0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2.0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2.0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2.0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2.0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2.0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2.0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2.0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2.0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2.0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2.0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2.0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2.0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2.0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2.0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2.0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2.0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2.0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2.0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2.0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2.0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2.0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2.0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2.0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2.0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2.0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2.0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2.0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2.0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2.0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2.0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2.0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2.0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2.0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2.0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2.0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2.0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2.0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2.0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2.0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2.0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2.0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2.0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2.0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2.0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2.0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2.0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2.0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2.0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2.0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2.0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2.0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2.0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2.0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2.0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2.0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2.0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2.0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2.0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2.0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2.0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2.0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2.0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2.0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2.0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2.0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2.0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2.0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2.0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2.0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2.0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2.0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2.0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2.0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2.0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2.0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2.0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2.0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2.0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2.0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2.0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2.0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2.0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2.0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2.0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2.0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2.0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2.0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2.0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2.0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2.0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2.0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2.0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2.0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2.0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2.0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2.0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2.0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2.0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2.0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2.0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2.0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2.0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2.0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2.0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2.0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2.0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2.0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2.0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2.0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2.0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2.0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2.0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2.0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2.0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2.0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2.0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2.0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2.0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2.0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2.0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2.0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2.0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2.0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2.0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2.0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2.0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2.0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2.0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2.0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2.0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2.0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2.0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2.0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2.0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2.0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2.0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2.0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2.0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2.0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2.0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2.0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2.0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2.0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2.0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2.0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2.0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2.0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2.0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2.0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2.0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2.0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2.0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2.0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2.0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2.0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2.0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2.0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2.0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2.0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2.0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2.0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2.0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2.0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2.0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2.0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2.0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2.0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2.0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2.0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2.0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2.0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2.0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2.0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2.0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2.0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2.0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2.0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2.0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2.0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2.0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2.0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2.0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2.0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2.0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2.0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2.0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2.0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2.0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2.0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2.0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2.0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2.0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2.0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2.0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2.0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2.0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2.0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2.0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2.0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2.0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2.0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2.0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2.0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2.0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2.0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2.0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2.0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2.0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2.0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2.0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2.0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2.0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2.0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2.0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2.0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2.0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2.0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2.0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2.0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2.0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2.0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2.0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2.0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2.0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2.0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2.0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2.0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2.0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2.0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2.0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2.0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2.0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2.0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2.0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2.0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2.0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2.0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2.0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2.0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2.0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2.0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2.0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2.0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2.0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2.0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2.0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2.0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2.0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2.0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2.0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2.0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2.0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2.0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2.0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2.0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2.0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2.0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2.0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2.0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2.0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2.0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2.0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2.0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2.0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2.0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2.0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2.0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2.0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2.0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2.0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2.0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2.0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2.0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2.0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2.0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2.0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2.0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2.0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2.0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2.0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2.0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2.0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2.0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2.0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2.0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2.0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2.0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2.0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2.0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2.0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2.0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2.0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2.0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2.0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2.0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2.0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2.0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2.0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2.0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2.0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2.0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2.0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2.0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2.0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2.0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2.0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2.0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2.0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2.0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2.0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2.0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2.0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2.0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2.0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2.0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2.0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2.0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2.0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2.0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2.0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2.0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2.0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2.0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2.0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2.0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2.0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2.0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2.0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2.0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2.0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2.0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2.0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2.0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2.0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2.0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2.0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2.0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2.0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2.0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2.0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2.0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2.0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2.0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2.0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2.0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2.0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2.0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2.0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2.0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2.0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2.0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2.0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2.0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2.0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2.0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2.0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2.0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2.0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2.0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2.0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2.0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2.0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2.0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2.0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2.0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2.0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2.0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2.0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2.0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2.0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2.0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2.0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2.0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2.0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2.0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2.0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2.0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2.0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2.0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2.0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2.0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2.0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2.0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2.0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2.0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2.0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2.0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2.0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2.0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2.0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2.0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2.0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2.0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2.0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2.0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2.0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2.0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2.0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2.0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2.0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2.0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2.0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2.0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2.0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2.0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2.0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2.0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2.0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2.0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2.0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2.0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2.0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2.0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2.0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2.0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2.0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2.0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2.0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2.0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2.0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2.0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2.0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2.0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2.0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2.0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2.0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2.0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2.0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2.0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2.0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2.0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2.0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2.0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2.0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2.0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2.0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2.0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2.0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2.0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2.0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2.0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2.0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2.0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2.0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2.0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2.0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2.0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2.0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2.0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2.0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2.0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2.0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2.0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2.0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2.0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2.0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2.0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2.0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2.0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2.0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2.0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2.0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2.0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2.0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2.0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2.0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2.0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2.0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2.0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2.0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2.0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2.0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2.0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2.0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2.0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2.0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2.0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2.0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2.0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2.0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2.0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2.0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2.0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2.0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2.0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2.0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2.0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2.0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2.0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2.0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2.0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2.0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2.0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2.0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2.0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2.0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2.0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2.0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2.0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2.0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2.0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2.0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2.0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2.0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2.0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2.0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2.0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2.0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2.0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2.0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2.0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2.0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2.0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2.0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2.0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2.0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2.0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2.0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2.0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2.0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2.0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2.0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2.0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2.0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2.0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2.0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2.0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2.0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2.0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2.0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2.0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2.0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2.0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2.0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2.0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2.0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2.0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2.0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2.0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2.0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2.0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2.0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2.0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2.0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2.0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2.0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2.0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2.0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2.0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2.0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2.0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2.0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2.0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2.0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2.0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2.0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2.0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2.0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2.0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2.0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2.0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2.0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2.0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2.0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2.0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2.0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2.0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2.0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2.0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2.0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2.0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2.0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2.0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2.0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2.0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2.0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2.0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2.0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2.0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2.0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2.0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2.0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2.0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2.0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2.0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2.0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2.0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2.0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2.0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2.0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2.0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2.0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2.0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2.0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2.0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2.0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2.0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2.0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2.0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2.0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2.0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2.0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2.0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2.0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2.0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2.0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2.0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2.0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2.0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2.0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2.0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2.0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2.0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2.0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2.0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2.0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2.0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2.0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2.0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2.0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2.0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2.0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2.0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2.0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2.0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2.0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2.0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2.0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2.0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2.0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2.0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2.0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2.0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2.0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2.0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2.0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2.0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2.0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2.0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2.0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2.0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2.0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2.0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2.0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2.0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2.0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2.0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2.0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2.0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2.0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2.0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2.0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2.0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2.0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2.0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2.0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2.0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2.0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2.0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2.0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2.0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2.0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2.0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2.0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2.0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2.0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2.0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2.0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2.0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2.0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2.0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2.0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2.0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2.0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2.0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2.0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2.0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2.0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2.0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2.0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2.0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2.0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2.0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2.0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2.0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2.0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2.0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2.0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2.0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2.0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2.0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2.0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2.0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2.0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2.0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2.0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2.0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2.0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2.0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2.0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2.0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2.0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2.0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2.0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2.0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2.0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2.0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2.0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2.0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2.0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2.0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2.0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2.0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2.0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2.0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2.0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2.0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2.0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2.0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2.0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2.0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2.0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2.0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2.0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2.0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2.0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2.0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2.0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2.0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2.0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2.0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2.0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2.0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2.0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2.0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2.0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2.0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2.0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2.0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2.0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2.0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2.0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2.0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2.0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2.0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2.0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2.0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2.0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2.0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2.0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2.0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2.0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2.0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2.0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2.0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2.0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2.0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2.0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2.0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2.0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2.0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2.0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2.0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2.0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2.0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2.0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7">
    <mergeCell ref="A24:A27"/>
    <mergeCell ref="B10:H14"/>
    <mergeCell ref="A1:H7"/>
    <mergeCell ref="A10:A14"/>
    <mergeCell ref="A16:A22"/>
    <mergeCell ref="B16:H22"/>
    <mergeCell ref="B8:F8"/>
  </mergeCells>
  <printOptions/>
  <pageMargins bottom="0.003149606299212599" footer="0.0" header="0.0" left="0.08" right="0.08" top="0.7500000000000001"/>
  <pageSetup paperSize="9" scale="97" orientation="portrait"/>
  <headerFooter>
    <oddHeader>&amp;Cwww.powerbuilder.hu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 ht="12.0" customHeight="1">
      <c r="A1" s="30"/>
      <c r="B1" s="31">
        <v>1.0</v>
      </c>
      <c r="C1" s="31">
        <v>2.0</v>
      </c>
      <c r="D1" s="31">
        <v>3.0</v>
      </c>
      <c r="E1" s="31">
        <v>4.0</v>
      </c>
      <c r="F1" s="31">
        <v>5.0</v>
      </c>
      <c r="G1" s="31">
        <v>6.0</v>
      </c>
      <c r="H1" s="31">
        <v>7.0</v>
      </c>
      <c r="I1" s="31">
        <v>8.0</v>
      </c>
      <c r="J1" s="31">
        <v>9.0</v>
      </c>
      <c r="K1" s="31">
        <v>10.0</v>
      </c>
    </row>
    <row r="2" ht="12.0" customHeight="1">
      <c r="A2" s="31">
        <v>10.0</v>
      </c>
      <c r="B2" s="31">
        <v>100.0</v>
      </c>
      <c r="C2" s="32">
        <v>96.0</v>
      </c>
      <c r="D2" s="32">
        <v>92.0</v>
      </c>
      <c r="E2" s="32">
        <v>89.0</v>
      </c>
      <c r="F2" s="32">
        <v>86.0</v>
      </c>
      <c r="G2" s="32">
        <v>84.0</v>
      </c>
      <c r="H2" s="32">
        <v>81.0</v>
      </c>
      <c r="I2" s="32">
        <v>79.0</v>
      </c>
      <c r="J2" s="32">
        <v>76.0</v>
      </c>
      <c r="K2" s="32">
        <v>74.0</v>
      </c>
    </row>
    <row r="3" ht="12.0" customHeight="1">
      <c r="A3" s="31">
        <v>9.5</v>
      </c>
      <c r="B3" s="32">
        <v>98.0</v>
      </c>
      <c r="C3" s="32">
        <v>94.0</v>
      </c>
      <c r="D3" s="32">
        <v>91.0</v>
      </c>
      <c r="E3" s="32">
        <v>88.0</v>
      </c>
      <c r="F3" s="32">
        <v>85.0</v>
      </c>
      <c r="G3" s="32">
        <v>82.0</v>
      </c>
      <c r="H3" s="32">
        <v>80.0</v>
      </c>
      <c r="I3" s="32">
        <v>77.0</v>
      </c>
      <c r="J3" s="32">
        <v>75.0</v>
      </c>
      <c r="K3" s="32">
        <v>72.0</v>
      </c>
    </row>
    <row r="4" ht="12.0" customHeight="1">
      <c r="A4" s="31">
        <v>9.0</v>
      </c>
      <c r="B4" s="32">
        <v>96.0</v>
      </c>
      <c r="C4" s="32">
        <v>92.0</v>
      </c>
      <c r="D4" s="32">
        <v>89.0</v>
      </c>
      <c r="E4" s="32">
        <v>86.0</v>
      </c>
      <c r="F4" s="32">
        <v>84.0</v>
      </c>
      <c r="G4" s="32">
        <v>81.0</v>
      </c>
      <c r="H4" s="32">
        <v>79.0</v>
      </c>
      <c r="I4" s="32">
        <v>76.0</v>
      </c>
      <c r="J4" s="32">
        <v>74.0</v>
      </c>
      <c r="K4" s="32">
        <v>71.0</v>
      </c>
    </row>
    <row r="5" ht="12.0" customHeight="1">
      <c r="A5" s="31">
        <v>8.5</v>
      </c>
      <c r="B5" s="32">
        <v>94.0</v>
      </c>
      <c r="C5" s="32">
        <v>91.0</v>
      </c>
      <c r="D5" s="32">
        <v>88.0</v>
      </c>
      <c r="E5" s="32">
        <v>85.0</v>
      </c>
      <c r="F5" s="32">
        <v>82.0</v>
      </c>
      <c r="G5" s="32">
        <v>80.0</v>
      </c>
      <c r="H5" s="32">
        <v>77.0</v>
      </c>
      <c r="I5" s="32">
        <v>75.0</v>
      </c>
      <c r="J5" s="32">
        <v>72.0</v>
      </c>
      <c r="K5" s="32">
        <v>69.0</v>
      </c>
    </row>
    <row r="6" ht="12.0" customHeight="1">
      <c r="A6" s="31">
        <v>8.0</v>
      </c>
      <c r="B6" s="32">
        <v>92.0</v>
      </c>
      <c r="C6" s="32">
        <v>89.0</v>
      </c>
      <c r="D6" s="32">
        <v>86.0</v>
      </c>
      <c r="E6" s="32">
        <v>84.0</v>
      </c>
      <c r="F6" s="32">
        <v>81.0</v>
      </c>
      <c r="G6" s="32">
        <v>79.0</v>
      </c>
      <c r="H6" s="32">
        <v>76.0</v>
      </c>
      <c r="I6" s="32">
        <v>74.0</v>
      </c>
      <c r="J6" s="32">
        <v>71.0</v>
      </c>
      <c r="K6" s="32">
        <v>68.0</v>
      </c>
    </row>
    <row r="7" ht="12.0" customHeight="1">
      <c r="A7" s="31">
        <v>7.5</v>
      </c>
      <c r="B7" s="32">
        <v>91.0</v>
      </c>
      <c r="C7" s="32">
        <v>88.0</v>
      </c>
      <c r="D7" s="32">
        <v>85.0</v>
      </c>
      <c r="E7" s="32">
        <v>82.0</v>
      </c>
      <c r="F7" s="32">
        <v>80.0</v>
      </c>
      <c r="G7" s="32">
        <v>77.0</v>
      </c>
      <c r="H7" s="32">
        <v>75.0</v>
      </c>
      <c r="I7" s="32">
        <v>72.0</v>
      </c>
      <c r="J7" s="32">
        <v>69.0</v>
      </c>
      <c r="K7" s="32">
        <v>67.0</v>
      </c>
    </row>
    <row r="8" ht="12.0" customHeight="1">
      <c r="A8" s="31">
        <v>7.0</v>
      </c>
      <c r="B8" s="32">
        <v>89.0</v>
      </c>
      <c r="C8" s="32">
        <v>86.0</v>
      </c>
      <c r="D8" s="32">
        <v>84.0</v>
      </c>
      <c r="E8" s="32">
        <v>81.0</v>
      </c>
      <c r="F8" s="32">
        <v>79.0</v>
      </c>
      <c r="G8" s="32">
        <v>76.0</v>
      </c>
      <c r="H8" s="32">
        <v>74.0</v>
      </c>
      <c r="I8" s="32">
        <v>71.0</v>
      </c>
      <c r="J8" s="32">
        <v>68.0</v>
      </c>
      <c r="K8" s="32">
        <v>65.0</v>
      </c>
    </row>
    <row r="9" ht="12.0" customHeight="1">
      <c r="A9" s="31">
        <v>6.5</v>
      </c>
      <c r="B9" s="32">
        <v>88.0</v>
      </c>
      <c r="C9" s="32">
        <v>85.0</v>
      </c>
      <c r="D9" s="32">
        <v>82.0</v>
      </c>
      <c r="E9" s="32">
        <v>80.0</v>
      </c>
      <c r="F9" s="32">
        <v>77.0</v>
      </c>
      <c r="G9" s="32">
        <v>75.0</v>
      </c>
      <c r="H9" s="32">
        <v>72.0</v>
      </c>
      <c r="I9" s="32">
        <v>69.0</v>
      </c>
      <c r="J9" s="32">
        <v>67.0</v>
      </c>
      <c r="K9" s="32">
        <v>64.0</v>
      </c>
    </row>
    <row r="10" ht="12.0" customHeight="1"/>
    <row r="11" ht="12.0" customHeight="1"/>
    <row r="12" ht="12.0" customHeight="1"/>
    <row r="13" ht="12.0" customHeight="1"/>
    <row r="14" ht="12.0" customHeight="1"/>
    <row r="15" ht="12.0" customHeight="1"/>
    <row r="16" ht="12.0" customHeight="1"/>
    <row r="17" ht="12.0" customHeight="1"/>
    <row r="18" ht="12.0" customHeight="1"/>
    <row r="19" ht="12.0" customHeight="1"/>
    <row r="20" ht="12.0" customHeight="1"/>
    <row r="21" ht="12.0" customHeight="1"/>
    <row r="22" ht="12.0" customHeight="1"/>
    <row r="23" ht="12.0" customHeight="1"/>
    <row r="24" ht="12.0" customHeight="1"/>
    <row r="25" ht="12.0" customHeight="1"/>
    <row r="26" ht="12.0" customHeight="1"/>
    <row r="27" ht="12.0" customHeight="1"/>
    <row r="28" ht="12.0" customHeight="1"/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printOptions/>
  <pageMargins bottom="1.0" footer="0.0" header="0.0" left="0.75" right="0.75" top="1.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71"/>
    <col customWidth="1" min="2" max="2" width="13.14"/>
    <col customWidth="1" min="3" max="3" width="11.71"/>
    <col customWidth="1" min="4" max="5" width="10.0"/>
    <col customWidth="1" min="6" max="7" width="10.86"/>
    <col customWidth="1" min="8" max="26" width="9.14"/>
  </cols>
  <sheetData>
    <row r="1" ht="12.0" customHeight="1">
      <c r="A1" s="28" t="s">
        <v>7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</row>
    <row r="2" ht="12.0" customHeight="1"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ht="12.0" customHeight="1"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ht="12.0" customHeight="1"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</row>
    <row r="5" ht="12.0" customHeight="1"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</row>
    <row r="6" ht="18.75" customHeight="1"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</row>
    <row r="7" ht="12.75" hidden="1" customHeight="1"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0.5" customHeight="1"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2.0" customHeight="1"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2.0" customHeight="1"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2.0" customHeight="1"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2.0" customHeight="1"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2.0" customHeight="1"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2.0" customHeight="1"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2.0" customHeight="1"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2.0" customHeight="1"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2.0" customHeight="1"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2.0" customHeight="1"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2.0" customHeight="1"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2.0" customHeight="1"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2.0" customHeight="1"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2.0" customHeight="1"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2.0" customHeight="1"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2.0" customHeight="1"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2.0" customHeight="1"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2.0" customHeight="1"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2.0" customHeight="1"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2.0" customHeight="1"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2.0" customHeight="1"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2.0" customHeight="1"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2.0" customHeight="1"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2.0" customHeight="1"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2.0" customHeight="1"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2.0" customHeight="1"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2.0" customHeight="1"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2.0" customHeight="1"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2.0" customHeight="1"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2.0" customHeight="1"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2.0" customHeight="1"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2.0" customHeight="1"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2.0" customHeight="1"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2.0" customHeight="1"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2.0" customHeight="1"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2.0" customHeight="1"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2.0" customHeight="1"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2.0" customHeight="1"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2.0" customHeight="1"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2.0" customHeight="1"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2.0" customHeight="1"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2.0" customHeight="1"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2.0" customHeight="1"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2.0" customHeight="1"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2.0" customHeight="1"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2.0" customHeight="1"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2.0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2.0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2.0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2.0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2.0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2.0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2.0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2.0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2.0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2.0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2.0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2.0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2.0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2.0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2.0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2.0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2.0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2.0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2.0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2.0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2.0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2.0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2.0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2.0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2.0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2.0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2.0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2.0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2.0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2.0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2.0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2.0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2.0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2.0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2.0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2.0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2.0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2.0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2.0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2.0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2.0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2.0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2.0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2.0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2.0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2.0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2.0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2.0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2.0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2.0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2.0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2.0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2.0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2.0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2.0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2.0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2.0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2.0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2.0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2.0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2.0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2.0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2.0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2.0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2.0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2.0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2.0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2.0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2.0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2.0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2.0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2.0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2.0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2.0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2.0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2.0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2.0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2.0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2.0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2.0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2.0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2.0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2.0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2.0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2.0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2.0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2.0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2.0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2.0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2.0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2.0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2.0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2.0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2.0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2.0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2.0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2.0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2.0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2.0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2.0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2.0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2.0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2.0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2.0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2.0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2.0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2.0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2.0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2.0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2.0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2.0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2.0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2.0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2.0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2.0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2.0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2.0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2.0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2.0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2.0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2.0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2.0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2.0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2.0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2.0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2.0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2.0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2.0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2.0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2.0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2.0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2.0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2.0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2.0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2.0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2.0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2.0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2.0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2.0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2.0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2.0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2.0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2.0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2.0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2.0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2.0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2.0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2.0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2.0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2.0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2.0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2.0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2.0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2.0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2.0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2.0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2.0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2.0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2.0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2.0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2.0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2.0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2.0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2.0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2.0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2.0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2.0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2.0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2.0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2.0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2.0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2.0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2.0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2.0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2.0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2.0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2.0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2.0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2.0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2.0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2.0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2.0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2.0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2.0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2.0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2.0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2.0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2.0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2.0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2.0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2.0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2.0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2.0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2.0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2.0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2.0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2.0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2.0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2.0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2.0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2.0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2.0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2.0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2.0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2.0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2.0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2.0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2.0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2.0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2.0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2.0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2.0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2.0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2.0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2.0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2.0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2.0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2.0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2.0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2.0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2.0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2.0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2.0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2.0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2.0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2.0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2.0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2.0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2.0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2.0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2.0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2.0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2.0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2.0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2.0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2.0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2.0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2.0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2.0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2.0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2.0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2.0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2.0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2.0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2.0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2.0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2.0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2.0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2.0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2.0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2.0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2.0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2.0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2.0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2.0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2.0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2.0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2.0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2.0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2.0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2.0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2.0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2.0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2.0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2.0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2.0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2.0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2.0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2.0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2.0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2.0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2.0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2.0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2.0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2.0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2.0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2.0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2.0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2.0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2.0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2.0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2.0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2.0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2.0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2.0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2.0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2.0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2.0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2.0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2.0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2.0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2.0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2.0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2.0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2.0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2.0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2.0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2.0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2.0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2.0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2.0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2.0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2.0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2.0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2.0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2.0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2.0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2.0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2.0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2.0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2.0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2.0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2.0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2.0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2.0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2.0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2.0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2.0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2.0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2.0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2.0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2.0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2.0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2.0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2.0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2.0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2.0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2.0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2.0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2.0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2.0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2.0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2.0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2.0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2.0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2.0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2.0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2.0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2.0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2.0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2.0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2.0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2.0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2.0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2.0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2.0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2.0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2.0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2.0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2.0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2.0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2.0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2.0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2.0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2.0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2.0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2.0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2.0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2.0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2.0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2.0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2.0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2.0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2.0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2.0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2.0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2.0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2.0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2.0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2.0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2.0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2.0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2.0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2.0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2.0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2.0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2.0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2.0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2.0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2.0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2.0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2.0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2.0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2.0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2.0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2.0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2.0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2.0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2.0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2.0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2.0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2.0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2.0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2.0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2.0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2.0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2.0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2.0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2.0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2.0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2.0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2.0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2.0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2.0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2.0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2.0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2.0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2.0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2.0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2.0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2.0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2.0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2.0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2.0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2.0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2.0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2.0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2.0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2.0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2.0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2.0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2.0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2.0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2.0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2.0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2.0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2.0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2.0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2.0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2.0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2.0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2.0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2.0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2.0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2.0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2.0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2.0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2.0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2.0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2.0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2.0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2.0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2.0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2.0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2.0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2.0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2.0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2.0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2.0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2.0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2.0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2.0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2.0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2.0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2.0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2.0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2.0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2.0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2.0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2.0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2.0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2.0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2.0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2.0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2.0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2.0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2.0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2.0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2.0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2.0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2.0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2.0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2.0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2.0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2.0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2.0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2.0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2.0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2.0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2.0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2.0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2.0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2.0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2.0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2.0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2.0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2.0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2.0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2.0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2.0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2.0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2.0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2.0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2.0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2.0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2.0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2.0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2.0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2.0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2.0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2.0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2.0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2.0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2.0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2.0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2.0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2.0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2.0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2.0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2.0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2.0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2.0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2.0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2.0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2.0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2.0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2.0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2.0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2.0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2.0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2.0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2.0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2.0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2.0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2.0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2.0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2.0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2.0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2.0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2.0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2.0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2.0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2.0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2.0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2.0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2.0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2.0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2.0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2.0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2.0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2.0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2.0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2.0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2.0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2.0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2.0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2.0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2.0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2.0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2.0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2.0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2.0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2.0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2.0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2.0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2.0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2.0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2.0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2.0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2.0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2.0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2.0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2.0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2.0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2.0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2.0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2.0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2.0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2.0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2.0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2.0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2.0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2.0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2.0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2.0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2.0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2.0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2.0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2.0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2.0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2.0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2.0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2.0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2.0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2.0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2.0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2.0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2.0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2.0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2.0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2.0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2.0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2.0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2.0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2.0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2.0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2.0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2.0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2.0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2.0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2.0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2.0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2.0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2.0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2.0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2.0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2.0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2.0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2.0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2.0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2.0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2.0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2.0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2.0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2.0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2.0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2.0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2.0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2.0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2.0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2.0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2.0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2.0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2.0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2.0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2.0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2.0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2.0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2.0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2.0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2.0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2.0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2.0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2.0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2.0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2.0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2.0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2.0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2.0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2.0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2.0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2.0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2.0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2.0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2.0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2.0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2.0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2.0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2.0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2.0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2.0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2.0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2.0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2.0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2.0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2.0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2.0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2.0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2.0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2.0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2.0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2.0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2.0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2.0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2.0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2.0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2.0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2.0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2.0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2.0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2.0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2.0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2.0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2.0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2.0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2.0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2.0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2.0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2.0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2.0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2.0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2.0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2.0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2.0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2.0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2.0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2.0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2.0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2.0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2.0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2.0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2.0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2.0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2.0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2.0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2.0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2.0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2.0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2.0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2.0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2.0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2.0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2.0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2.0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2.0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2.0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2.0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2.0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2.0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2.0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2.0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2.0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2.0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2.0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2.0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2.0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2.0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2.0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2.0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2.0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2.0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2.0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2.0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2.0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2.0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2.0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2.0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2.0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2.0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2.0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2.0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2.0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2.0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2.0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2.0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2.0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2.0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2.0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2.0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2.0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2.0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2.0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2.0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2.0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2.0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2.0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2.0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2.0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2.0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2.0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2.0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2.0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2.0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2.0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2.0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2.0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2.0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2.0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2.0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2.0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2.0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2.0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2.0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2.0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2.0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2.0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2.0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2.0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2.0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2.0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2.0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2.0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2.0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2.0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2.0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2.0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2.0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2.0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2.0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2.0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2.0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2.0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2.0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2.0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2.0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2.0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2.0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2.0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2.0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2.0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2.0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2.0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2.0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2.0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2.0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2.0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2.0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2.0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2.0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2.0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2.0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2.0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2.0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2.0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2.0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2.0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2.0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2.0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2.0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2.0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2.0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2.0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2.0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2.0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2.0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2.0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2.0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2.0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2.0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2.0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2.0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2.0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2.0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2.0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2.0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2.0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2.0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2.0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2.0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2.0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2.0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2.0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2.0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2.0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2.0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2.0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2.0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2.0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2.0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2.0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2.0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2.0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2.0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2.0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2.0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2.0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2.0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2.0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2.0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2.0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2.0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2.0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2.0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2.0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2.0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2.0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2.0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2.0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2.0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2.0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2.0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2.0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2.0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2.0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2.0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2.0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2.0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2.0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2.0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2.0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2.0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2.0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2.0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2.0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2.0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2.0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2.0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2.0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2.0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2.0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2.0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2.0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2.0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2.0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2.0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2.0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2.0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2.0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2.0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2.0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2.0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2.0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2.0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2.0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2.0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2.0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2.0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2.0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2.0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2.0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2.0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2.0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2.0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2.0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2.0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2.0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2.0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2.0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2.0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2.0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2.0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2.0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2.0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2.0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2.0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2.0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2.0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2.0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2.0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2.0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2.0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2.0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2.0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2.0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2.0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2.0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2.0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2.0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2.0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2.0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2.0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2.0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2.0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2.0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2.0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2.0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2.0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</sheetData>
  <mergeCells count="1">
    <mergeCell ref="A1:H54"/>
  </mergeCells>
  <printOptions/>
  <pageMargins bottom="0.003149606299212599" footer="0.0" header="0.0" left="0.08" right="0.08" top="0.7500000000000001"/>
  <pageSetup paperSize="9" scale="97" orientation="portrait"/>
  <headerFooter>
    <oddHeader>&amp;Cwww.powerbuilder.hu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66CCFF"/>
    <outlinePr summaryBelow="0" summaryRight="0"/>
  </sheetPr>
  <sheetViews>
    <sheetView showGridLines="0" workbookViewId="0"/>
  </sheetViews>
  <sheetFormatPr customHeight="1" defaultColWidth="14.43" defaultRowHeight="15.0"/>
  <cols>
    <col customWidth="1" min="1" max="1" width="1.57"/>
    <col customWidth="1" min="2" max="2" width="10.71"/>
    <col customWidth="1" min="3" max="3" width="4.29"/>
    <col customWidth="1" min="4" max="4" width="5.14"/>
    <col customWidth="1" min="5" max="5" width="31.57"/>
    <col customWidth="1" min="6" max="17" width="8.14"/>
    <col customWidth="1" min="18" max="18" width="2.86"/>
  </cols>
  <sheetData>
    <row r="1" ht="7.5" customHeight="1">
      <c r="A1" s="35"/>
      <c r="B1" s="37"/>
      <c r="C1" s="37"/>
      <c r="D1" s="38"/>
      <c r="E1" s="39"/>
      <c r="F1" s="40"/>
      <c r="G1" s="39"/>
      <c r="H1" s="39"/>
      <c r="I1" s="38"/>
      <c r="J1" s="38"/>
      <c r="K1" s="38"/>
      <c r="L1" s="38"/>
      <c r="M1" s="38"/>
      <c r="N1" s="38"/>
      <c r="O1" s="38"/>
      <c r="P1" s="38"/>
      <c r="Q1" s="38"/>
      <c r="R1" s="38"/>
    </row>
    <row r="2" ht="13.5" customHeight="1">
      <c r="A2" s="35"/>
      <c r="B2" s="41" t="s">
        <v>12</v>
      </c>
      <c r="C2" s="17"/>
      <c r="D2" s="17"/>
      <c r="E2" s="17"/>
      <c r="F2" s="42"/>
      <c r="G2" s="43"/>
      <c r="H2" s="43"/>
      <c r="I2" s="44"/>
      <c r="J2" s="44"/>
      <c r="K2" s="44"/>
      <c r="L2" s="44"/>
      <c r="M2" s="44"/>
      <c r="N2" s="44"/>
      <c r="O2" s="46" t="s">
        <v>13</v>
      </c>
      <c r="P2" s="17"/>
      <c r="Q2" s="18"/>
      <c r="R2" s="48"/>
    </row>
    <row r="3" ht="13.5" customHeight="1">
      <c r="A3" s="35"/>
      <c r="B3" s="50"/>
      <c r="C3" s="52"/>
      <c r="D3" s="53"/>
      <c r="E3" s="54"/>
      <c r="F3" s="55"/>
      <c r="G3" s="54"/>
      <c r="H3" s="54"/>
      <c r="I3" s="53"/>
      <c r="J3" s="53"/>
      <c r="K3" s="53"/>
      <c r="L3" s="53"/>
      <c r="M3" s="53"/>
      <c r="N3" s="53"/>
      <c r="O3" s="53"/>
      <c r="P3" s="53"/>
      <c r="Q3" s="53"/>
      <c r="R3" s="53"/>
    </row>
    <row r="4" ht="13.5" customHeight="1">
      <c r="A4" s="35"/>
      <c r="B4" s="50"/>
      <c r="C4" s="52"/>
      <c r="D4" s="53"/>
      <c r="E4" s="54"/>
      <c r="F4" s="55"/>
      <c r="G4" s="54"/>
      <c r="H4" s="54"/>
      <c r="I4" s="53"/>
      <c r="J4" s="53"/>
      <c r="K4" s="53"/>
      <c r="L4" s="53"/>
      <c r="M4" s="53"/>
      <c r="N4" s="53"/>
      <c r="O4" s="53"/>
      <c r="P4" s="53"/>
      <c r="Q4" s="53"/>
      <c r="R4" s="53"/>
    </row>
    <row r="5" ht="13.5" customHeight="1">
      <c r="A5" s="35"/>
      <c r="B5" s="50"/>
      <c r="C5" s="52"/>
      <c r="D5" s="53"/>
      <c r="E5" s="54"/>
      <c r="F5" s="55"/>
      <c r="G5" s="54"/>
      <c r="H5" s="54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ht="13.5" customHeight="1">
      <c r="A6" s="35"/>
      <c r="B6" s="50"/>
      <c r="C6" s="52"/>
      <c r="D6" s="53"/>
      <c r="E6" s="54"/>
      <c r="F6" s="56"/>
      <c r="G6" s="57"/>
      <c r="H6" s="57"/>
      <c r="I6" s="58"/>
      <c r="J6" s="58"/>
      <c r="K6" s="58"/>
      <c r="L6" s="58"/>
      <c r="M6" s="58"/>
      <c r="N6" s="58"/>
      <c r="O6" s="58"/>
      <c r="P6" s="58"/>
      <c r="Q6" s="58"/>
      <c r="R6" s="58"/>
    </row>
    <row r="7" ht="13.5" customHeight="1">
      <c r="A7" s="35"/>
      <c r="B7" s="50"/>
      <c r="C7" s="52"/>
      <c r="D7" s="53"/>
      <c r="E7" s="54"/>
      <c r="F7" s="56"/>
      <c r="G7" s="57"/>
      <c r="H7" s="57"/>
      <c r="I7" s="58"/>
      <c r="J7" s="58"/>
      <c r="K7" s="58"/>
      <c r="L7" s="58"/>
      <c r="M7" s="58"/>
      <c r="N7" s="58"/>
      <c r="O7" s="58"/>
      <c r="P7" s="58"/>
      <c r="Q7" s="58"/>
      <c r="R7" s="58"/>
    </row>
    <row r="8" ht="21.0" customHeight="1">
      <c r="A8" s="35"/>
      <c r="B8" s="50"/>
      <c r="C8" s="52"/>
      <c r="D8" s="53"/>
      <c r="E8" s="54"/>
      <c r="F8" s="56"/>
      <c r="G8" s="57"/>
      <c r="H8" s="57"/>
      <c r="I8" s="58"/>
      <c r="J8" s="58"/>
      <c r="K8" s="58"/>
      <c r="L8" s="58"/>
      <c r="M8" s="58"/>
      <c r="N8" s="58"/>
      <c r="O8" s="58"/>
      <c r="P8" s="58"/>
      <c r="Q8" s="58"/>
      <c r="R8" s="58"/>
    </row>
    <row r="9" ht="13.5" customHeight="1">
      <c r="A9" s="35"/>
      <c r="B9" s="50"/>
      <c r="C9" s="52"/>
      <c r="D9" s="53"/>
      <c r="E9" s="54"/>
      <c r="F9" s="55"/>
      <c r="G9" s="58"/>
      <c r="H9" s="58"/>
      <c r="I9" s="59"/>
      <c r="J9" s="60"/>
      <c r="K9" s="61"/>
      <c r="L9" s="60"/>
      <c r="M9" s="62"/>
      <c r="N9" s="62"/>
      <c r="O9" s="62"/>
      <c r="P9" s="62"/>
      <c r="Q9" s="62"/>
      <c r="R9" s="62"/>
    </row>
    <row r="10" ht="13.5" customHeight="1">
      <c r="A10" s="35"/>
      <c r="B10" s="50"/>
      <c r="C10" s="52"/>
      <c r="D10" s="53"/>
      <c r="E10" s="54"/>
      <c r="F10" s="58"/>
      <c r="G10" s="58"/>
      <c r="H10" s="58"/>
      <c r="I10" s="59"/>
      <c r="J10" s="60"/>
      <c r="K10" s="61"/>
      <c r="L10" s="53"/>
      <c r="M10" s="53"/>
      <c r="N10" s="53"/>
      <c r="O10" s="53"/>
      <c r="P10" s="53"/>
      <c r="Q10" s="53"/>
      <c r="R10" s="53"/>
    </row>
    <row r="11" ht="7.5" customHeight="1">
      <c r="A11" s="63"/>
      <c r="B11" s="64"/>
      <c r="C11" s="65"/>
      <c r="D11" s="53"/>
      <c r="E11" s="54"/>
      <c r="F11" s="55"/>
      <c r="G11" s="54"/>
      <c r="H11" s="54"/>
      <c r="I11" s="53"/>
      <c r="J11" s="53"/>
      <c r="K11" s="53"/>
      <c r="L11" s="53"/>
      <c r="M11" s="53"/>
      <c r="N11" s="53"/>
      <c r="O11" s="53"/>
      <c r="P11" s="53"/>
      <c r="Q11" s="53"/>
      <c r="R11" s="53"/>
    </row>
    <row r="12" ht="13.5" hidden="1" customHeight="1">
      <c r="A12" s="63"/>
      <c r="B12" s="64"/>
      <c r="C12" s="65"/>
      <c r="D12" s="67"/>
      <c r="R12" s="69"/>
    </row>
    <row r="13" ht="18.75" customHeight="1">
      <c r="A13" s="70"/>
      <c r="B13" s="71" t="s">
        <v>16</v>
      </c>
      <c r="C13" s="18"/>
      <c r="D13" s="72" t="s">
        <v>17</v>
      </c>
      <c r="E13" s="73" t="s">
        <v>6</v>
      </c>
      <c r="F13" s="75" t="s">
        <v>19</v>
      </c>
      <c r="G13" s="77"/>
      <c r="H13" s="79"/>
      <c r="I13" s="75" t="s">
        <v>20</v>
      </c>
      <c r="J13" s="77"/>
      <c r="K13" s="79"/>
      <c r="L13" s="75" t="s">
        <v>21</v>
      </c>
      <c r="M13" s="77"/>
      <c r="N13" s="79"/>
      <c r="O13" s="75" t="s">
        <v>22</v>
      </c>
      <c r="P13" s="77"/>
      <c r="Q13" s="79"/>
      <c r="R13" s="80"/>
    </row>
    <row r="14" ht="18.75" customHeight="1">
      <c r="A14" s="70"/>
      <c r="B14" s="20"/>
      <c r="C14" s="21"/>
      <c r="D14" s="82"/>
      <c r="E14" s="83"/>
      <c r="F14" s="84" t="s">
        <v>23</v>
      </c>
      <c r="G14" s="85" t="s">
        <v>24</v>
      </c>
      <c r="H14" s="86" t="s">
        <v>8</v>
      </c>
      <c r="I14" s="84" t="s">
        <v>23</v>
      </c>
      <c r="J14" s="85" t="s">
        <v>24</v>
      </c>
      <c r="K14" s="86" t="s">
        <v>8</v>
      </c>
      <c r="L14" s="84" t="s">
        <v>23</v>
      </c>
      <c r="M14" s="85" t="s">
        <v>24</v>
      </c>
      <c r="N14" s="86" t="s">
        <v>8</v>
      </c>
      <c r="O14" s="84" t="s">
        <v>23</v>
      </c>
      <c r="P14" s="85" t="s">
        <v>24</v>
      </c>
      <c r="Q14" s="86" t="s">
        <v>8</v>
      </c>
      <c r="R14" s="87"/>
    </row>
    <row r="15" ht="18.75" customHeight="1">
      <c r="A15" s="88"/>
      <c r="B15" s="20"/>
      <c r="C15" s="21"/>
      <c r="D15" s="89" t="s">
        <v>25</v>
      </c>
      <c r="E15" s="90" t="s">
        <v>14</v>
      </c>
      <c r="F15" s="91" t="s">
        <v>26</v>
      </c>
      <c r="G15" s="92">
        <v>5.0</v>
      </c>
      <c r="H15" s="93">
        <f>IFERROR(FLOOR(SQMAX*0.7,2.5),"")</f>
        <v>70</v>
      </c>
      <c r="I15" s="91" t="s">
        <v>27</v>
      </c>
      <c r="J15" s="94">
        <f t="shared" ref="J15:J18" si="2">G15</f>
        <v>5</v>
      </c>
      <c r="K15" s="93">
        <f>IFERROR(FLOOR(SQMAX*0.72,2.5),"")</f>
        <v>70</v>
      </c>
      <c r="L15" s="91" t="s">
        <v>28</v>
      </c>
      <c r="M15" s="94" t="s">
        <v>27</v>
      </c>
      <c r="N15" s="93">
        <f>IFERROR(FLOOR(SQMAX*0.74,2.5),"")</f>
        <v>72.5</v>
      </c>
      <c r="O15" s="91" t="str">
        <f t="shared" ref="O15:P15" si="1">L15</f>
        <v>5</v>
      </c>
      <c r="P15" s="94" t="str">
        <f t="shared" si="1"/>
        <v>4</v>
      </c>
      <c r="Q15" s="93">
        <f>IFERROR(FLOOR(SQMAX*0.76,2.5),"")</f>
        <v>75</v>
      </c>
      <c r="R15" s="95"/>
    </row>
    <row r="16" ht="18.75" customHeight="1">
      <c r="A16" s="88"/>
      <c r="B16" s="20"/>
      <c r="C16" s="21"/>
      <c r="D16" s="89" t="s">
        <v>29</v>
      </c>
      <c r="E16" s="90" t="s">
        <v>15</v>
      </c>
      <c r="F16" s="91" t="s">
        <v>27</v>
      </c>
      <c r="G16" s="92">
        <v>6.0</v>
      </c>
      <c r="H16" s="93">
        <f>IFERROR(FLOOR(BPMAX*0.72,2.5),"")</f>
        <v>70</v>
      </c>
      <c r="I16" s="91" t="s">
        <v>27</v>
      </c>
      <c r="J16" s="94">
        <f t="shared" si="2"/>
        <v>6</v>
      </c>
      <c r="K16" s="93">
        <f>IFERROR(FLOOR(BPMAX*0.74,2.5),"")</f>
        <v>72.5</v>
      </c>
      <c r="L16" s="91" t="s">
        <v>28</v>
      </c>
      <c r="M16" s="94" t="s">
        <v>28</v>
      </c>
      <c r="N16" s="93">
        <f>IFERROR(FLOOR(BPMAX*0.76,2.5),"")</f>
        <v>75</v>
      </c>
      <c r="O16" s="91" t="str">
        <f t="shared" ref="O16:P16" si="3">L16</f>
        <v>5</v>
      </c>
      <c r="P16" s="94" t="str">
        <f t="shared" si="3"/>
        <v>5</v>
      </c>
      <c r="Q16" s="93">
        <f>IFERROR(FLOOR(BPMAX*0.78,2.5),"")</f>
        <v>77.5</v>
      </c>
      <c r="R16" s="95"/>
    </row>
    <row r="17" ht="18.75" customHeight="1">
      <c r="A17" s="88"/>
      <c r="B17" s="20"/>
      <c r="C17" s="21"/>
      <c r="D17" s="89" t="s">
        <v>30</v>
      </c>
      <c r="E17" s="90" t="s">
        <v>31</v>
      </c>
      <c r="F17" s="91" t="s">
        <v>27</v>
      </c>
      <c r="G17" s="92">
        <v>3.0</v>
      </c>
      <c r="H17" s="93">
        <f>IFERROR(FLOOR(DLMAX*0.56,2.5),"")</f>
        <v>55</v>
      </c>
      <c r="I17" s="91" t="s">
        <v>28</v>
      </c>
      <c r="J17" s="94">
        <f t="shared" si="2"/>
        <v>3</v>
      </c>
      <c r="K17" s="93">
        <f>IFERROR(FLOOR(DLMAX*0.58,2.5),"")</f>
        <v>57.5</v>
      </c>
      <c r="L17" s="91" t="str">
        <f t="shared" ref="L17:M17" si="4">I17</f>
        <v>5</v>
      </c>
      <c r="M17" s="94">
        <f t="shared" si="4"/>
        <v>3</v>
      </c>
      <c r="N17" s="93">
        <f>IFERROR(FLOOR(DLMAX*0.6,2.5),"")</f>
        <v>60</v>
      </c>
      <c r="O17" s="91" t="str">
        <f t="shared" ref="O17:P17" si="5">L17</f>
        <v>5</v>
      </c>
      <c r="P17" s="94">
        <f t="shared" si="5"/>
        <v>3</v>
      </c>
      <c r="Q17" s="93">
        <f>IFERROR(FLOOR(DLMAX*0.62,2.5),"")</f>
        <v>60</v>
      </c>
      <c r="R17" s="95"/>
    </row>
    <row r="18" ht="18.75" customHeight="1">
      <c r="A18" s="88"/>
      <c r="B18" s="20"/>
      <c r="C18" s="21"/>
      <c r="D18" s="89" t="s">
        <v>32</v>
      </c>
      <c r="E18" s="90" t="s">
        <v>33</v>
      </c>
      <c r="F18" s="91" t="s">
        <v>26</v>
      </c>
      <c r="G18" s="92" t="s">
        <v>34</v>
      </c>
      <c r="H18" s="93" t="s">
        <v>35</v>
      </c>
      <c r="I18" s="91" t="s">
        <v>27</v>
      </c>
      <c r="J18" s="94" t="str">
        <f t="shared" si="2"/>
        <v>(6-10)</v>
      </c>
      <c r="K18" s="96" t="str">
        <f>IFERROR(H18+#REF!,H18)</f>
        <v>?</v>
      </c>
      <c r="L18" s="91" t="str">
        <f t="shared" ref="L18:M18" si="6">I18</f>
        <v>4</v>
      </c>
      <c r="M18" s="94" t="str">
        <f t="shared" si="6"/>
        <v>(6-10)</v>
      </c>
      <c r="N18" s="96" t="str">
        <f>IFERROR(K18+#REF!,K18)</f>
        <v>?</v>
      </c>
      <c r="O18" s="91" t="str">
        <f t="shared" ref="O18:P18" si="7">L18</f>
        <v>4</v>
      </c>
      <c r="P18" s="94" t="str">
        <f t="shared" si="7"/>
        <v>(6-10)</v>
      </c>
      <c r="Q18" s="96" t="str">
        <f>IFERROR(N18+#REF!,N18)</f>
        <v>?</v>
      </c>
      <c r="R18" s="97"/>
    </row>
    <row r="19" ht="18.75" customHeight="1">
      <c r="A19" s="88"/>
      <c r="B19" s="20"/>
      <c r="C19" s="21"/>
      <c r="D19" s="98" t="s">
        <v>36</v>
      </c>
      <c r="E19" s="99" t="s">
        <v>37</v>
      </c>
      <c r="F19" s="100" t="s">
        <v>38</v>
      </c>
      <c r="G19" s="101"/>
      <c r="H19" s="102"/>
      <c r="I19" s="100" t="s">
        <v>38</v>
      </c>
      <c r="J19" s="101"/>
      <c r="K19" s="102"/>
      <c r="L19" s="100" t="s">
        <v>38</v>
      </c>
      <c r="M19" s="101"/>
      <c r="N19" s="102"/>
      <c r="O19" s="100" t="s">
        <v>38</v>
      </c>
      <c r="P19" s="101"/>
      <c r="Q19" s="102"/>
      <c r="R19" s="95"/>
    </row>
    <row r="20" ht="18.75" customHeight="1">
      <c r="A20" s="88"/>
      <c r="B20" s="103"/>
      <c r="C20" s="104"/>
      <c r="D20" s="105"/>
      <c r="E20" s="106"/>
      <c r="F20" s="107" t="s">
        <v>23</v>
      </c>
      <c r="G20" s="108" t="s">
        <v>24</v>
      </c>
      <c r="H20" s="108" t="s">
        <v>8</v>
      </c>
      <c r="I20" s="107" t="s">
        <v>23</v>
      </c>
      <c r="J20" s="108" t="s">
        <v>24</v>
      </c>
      <c r="K20" s="108" t="s">
        <v>8</v>
      </c>
      <c r="L20" s="107" t="s">
        <v>23</v>
      </c>
      <c r="M20" s="108" t="s">
        <v>24</v>
      </c>
      <c r="N20" s="108" t="s">
        <v>8</v>
      </c>
      <c r="O20" s="107" t="s">
        <v>23</v>
      </c>
      <c r="P20" s="108" t="s">
        <v>24</v>
      </c>
      <c r="Q20" s="108" t="s">
        <v>8</v>
      </c>
      <c r="R20" s="109"/>
    </row>
    <row r="21" ht="18.75" customHeight="1">
      <c r="A21" s="88"/>
      <c r="B21" s="110" t="s">
        <v>39</v>
      </c>
      <c r="C21" s="18"/>
      <c r="D21" s="111" t="s">
        <v>25</v>
      </c>
      <c r="E21" s="112" t="s">
        <v>18</v>
      </c>
      <c r="F21" s="113" t="s">
        <v>27</v>
      </c>
      <c r="G21" s="114">
        <v>5.0</v>
      </c>
      <c r="H21" s="115">
        <f>IFERROR(FLOOR(DLMAX*0.7,2.5),"")</f>
        <v>70</v>
      </c>
      <c r="I21" s="113" t="s">
        <v>28</v>
      </c>
      <c r="J21" s="116">
        <f>G21</f>
        <v>5</v>
      </c>
      <c r="K21" s="115">
        <f>IFERROR(FLOOR(DLMAX*0.72,2.5),"")</f>
        <v>70</v>
      </c>
      <c r="L21" s="113" t="s">
        <v>40</v>
      </c>
      <c r="M21" s="116" t="s">
        <v>27</v>
      </c>
      <c r="N21" s="115">
        <f>IFERROR(FLOOR(DLMAX*0.74,2.5),"")</f>
        <v>72.5</v>
      </c>
      <c r="O21" s="117" t="str">
        <f t="shared" ref="O21:P21" si="8">L21</f>
        <v>6</v>
      </c>
      <c r="P21" s="116" t="str">
        <f t="shared" si="8"/>
        <v>4</v>
      </c>
      <c r="Q21" s="115">
        <f>IFERROR(FLOOR(DLMAX*0.76,2.5),"")</f>
        <v>75</v>
      </c>
      <c r="R21" s="95"/>
    </row>
    <row r="22" ht="33.0" customHeight="1">
      <c r="A22" s="88"/>
      <c r="B22" s="20"/>
      <c r="C22" s="21"/>
      <c r="D22" s="89" t="s">
        <v>29</v>
      </c>
      <c r="E22" s="118" t="s">
        <v>41</v>
      </c>
      <c r="F22" s="91" t="s">
        <v>27</v>
      </c>
      <c r="G22" s="92" t="s">
        <v>42</v>
      </c>
      <c r="H22" s="93">
        <f>IFERROR(FLOOR(BPMAX*0.66,2.5),"")</f>
        <v>65</v>
      </c>
      <c r="I22" s="91" t="str">
        <f t="shared" ref="I22:J22" si="9">F22</f>
        <v>4</v>
      </c>
      <c r="J22" s="94" t="str">
        <f t="shared" si="9"/>
        <v>RPE9</v>
      </c>
      <c r="K22" s="93">
        <f>IFERROR(FLOOR(BPMAX*0.68,2.5),"")</f>
        <v>67.5</v>
      </c>
      <c r="L22" s="91" t="str">
        <f t="shared" ref="L22:M22" si="10">I22</f>
        <v>4</v>
      </c>
      <c r="M22" s="94" t="str">
        <f t="shared" si="10"/>
        <v>RPE9</v>
      </c>
      <c r="N22" s="93">
        <f>IFERROR(FLOOR(BPMAX*0.7,2.5),"")</f>
        <v>70</v>
      </c>
      <c r="O22" s="119" t="str">
        <f t="shared" ref="O22:P22" si="11">L22</f>
        <v>4</v>
      </c>
      <c r="P22" s="94" t="str">
        <f t="shared" si="11"/>
        <v>RPE9</v>
      </c>
      <c r="Q22" s="93">
        <f>IFERROR(FLOOR(BPMAX*0.72,2.5),"")</f>
        <v>70</v>
      </c>
      <c r="R22" s="95"/>
    </row>
    <row r="23" ht="18.75" customHeight="1">
      <c r="A23" s="88"/>
      <c r="B23" s="20"/>
      <c r="C23" s="21"/>
      <c r="D23" s="89" t="s">
        <v>30</v>
      </c>
      <c r="E23" s="90" t="s">
        <v>43</v>
      </c>
      <c r="F23" s="91" t="s">
        <v>27</v>
      </c>
      <c r="G23" s="92">
        <v>10.0</v>
      </c>
      <c r="H23" s="93" t="s">
        <v>35</v>
      </c>
      <c r="I23" s="91" t="str">
        <f t="shared" ref="I23:J23" si="12">F23</f>
        <v>4</v>
      </c>
      <c r="J23" s="94">
        <f t="shared" si="12"/>
        <v>10</v>
      </c>
      <c r="K23" s="96" t="str">
        <f t="shared" ref="K23:K24" si="14">IFERROR(H23+#REF!,H23)</f>
        <v>?</v>
      </c>
      <c r="L23" s="91" t="str">
        <f t="shared" ref="L23:L24" si="15">I23</f>
        <v>4</v>
      </c>
      <c r="M23" s="94" t="s">
        <v>44</v>
      </c>
      <c r="N23" s="96" t="str">
        <f t="shared" ref="N23:N24" si="16">IFERROR(K23+#REF!,K23)</f>
        <v>?</v>
      </c>
      <c r="O23" s="119" t="str">
        <f t="shared" ref="O23:P23" si="13">L23</f>
        <v>4</v>
      </c>
      <c r="P23" s="94" t="str">
        <f t="shared" si="13"/>
        <v>8</v>
      </c>
      <c r="Q23" s="96" t="str">
        <f t="shared" ref="Q23:Q24" si="18">IFERROR(N23+#REF!,N23)</f>
        <v>?</v>
      </c>
      <c r="R23" s="97"/>
    </row>
    <row r="24" ht="18.75" customHeight="1">
      <c r="A24" s="88"/>
      <c r="B24" s="20"/>
      <c r="C24" s="21"/>
      <c r="D24" s="89" t="s">
        <v>32</v>
      </c>
      <c r="E24" s="90" t="s">
        <v>45</v>
      </c>
      <c r="F24" s="91" t="s">
        <v>26</v>
      </c>
      <c r="G24" s="92">
        <v>8.0</v>
      </c>
      <c r="H24" s="93" t="s">
        <v>35</v>
      </c>
      <c r="I24" s="91" t="s">
        <v>27</v>
      </c>
      <c r="J24" s="94">
        <f>G24</f>
        <v>8</v>
      </c>
      <c r="K24" s="96" t="str">
        <f t="shared" si="14"/>
        <v>?</v>
      </c>
      <c r="L24" s="91" t="str">
        <f t="shared" si="15"/>
        <v>4</v>
      </c>
      <c r="M24" s="94" t="s">
        <v>40</v>
      </c>
      <c r="N24" s="96" t="str">
        <f t="shared" si="16"/>
        <v>?</v>
      </c>
      <c r="O24" s="119" t="str">
        <f t="shared" ref="O24:P24" si="17">L24</f>
        <v>4</v>
      </c>
      <c r="P24" s="94" t="str">
        <f t="shared" si="17"/>
        <v>6</v>
      </c>
      <c r="Q24" s="96" t="str">
        <f t="shared" si="18"/>
        <v>?</v>
      </c>
      <c r="R24" s="97"/>
    </row>
    <row r="25" ht="18.75" customHeight="1">
      <c r="A25" s="88"/>
      <c r="B25" s="20"/>
      <c r="C25" s="21"/>
      <c r="D25" s="98" t="s">
        <v>36</v>
      </c>
      <c r="E25" s="99" t="s">
        <v>37</v>
      </c>
      <c r="F25" s="100" t="s">
        <v>38</v>
      </c>
      <c r="G25" s="101"/>
      <c r="H25" s="102"/>
      <c r="I25" s="100" t="s">
        <v>38</v>
      </c>
      <c r="J25" s="101"/>
      <c r="K25" s="102"/>
      <c r="L25" s="100" t="s">
        <v>38</v>
      </c>
      <c r="M25" s="101"/>
      <c r="N25" s="102"/>
      <c r="O25" s="100" t="s">
        <v>38</v>
      </c>
      <c r="P25" s="101"/>
      <c r="Q25" s="102"/>
      <c r="R25" s="95"/>
    </row>
    <row r="26" ht="18.75" customHeight="1">
      <c r="A26" s="88"/>
      <c r="B26" s="103"/>
      <c r="C26" s="104"/>
      <c r="D26" s="120"/>
      <c r="E26" s="121"/>
      <c r="F26" s="122" t="s">
        <v>23</v>
      </c>
      <c r="G26" s="122" t="s">
        <v>24</v>
      </c>
      <c r="H26" s="123" t="s">
        <v>8</v>
      </c>
      <c r="I26" s="122" t="s">
        <v>23</v>
      </c>
      <c r="J26" s="122" t="s">
        <v>24</v>
      </c>
      <c r="K26" s="123" t="s">
        <v>8</v>
      </c>
      <c r="L26" s="122" t="s">
        <v>23</v>
      </c>
      <c r="M26" s="122" t="s">
        <v>24</v>
      </c>
      <c r="N26" s="123" t="s">
        <v>8</v>
      </c>
      <c r="O26" s="122" t="s">
        <v>23</v>
      </c>
      <c r="P26" s="122" t="s">
        <v>24</v>
      </c>
      <c r="Q26" s="122" t="s">
        <v>8</v>
      </c>
      <c r="R26" s="124"/>
    </row>
    <row r="27" ht="18.75" customHeight="1">
      <c r="A27" s="88"/>
      <c r="B27" s="110" t="s">
        <v>46</v>
      </c>
      <c r="C27" s="18"/>
      <c r="D27" s="111" t="s">
        <v>25</v>
      </c>
      <c r="E27" s="112" t="s">
        <v>14</v>
      </c>
      <c r="F27" s="113" t="s">
        <v>26</v>
      </c>
      <c r="G27" s="114">
        <v>8.0</v>
      </c>
      <c r="H27" s="115">
        <f>IFERROR(FLOOR(SQMAX*0.6,2.5),"")</f>
        <v>60</v>
      </c>
      <c r="I27" s="113" t="s">
        <v>27</v>
      </c>
      <c r="J27" s="116">
        <f t="shared" ref="J27:J28" si="21">G27</f>
        <v>8</v>
      </c>
      <c r="K27" s="115">
        <f>IFERROR(FLOOR(SQMAX*0.62,2.5),"")</f>
        <v>60</v>
      </c>
      <c r="L27" s="113" t="str">
        <f t="shared" ref="L27:M27" si="19">I27</f>
        <v>4</v>
      </c>
      <c r="M27" s="116">
        <f t="shared" si="19"/>
        <v>8</v>
      </c>
      <c r="N27" s="115">
        <f>IFERROR(FLOOR(SQMAX*0.64,2.5),"")</f>
        <v>62.5</v>
      </c>
      <c r="O27" s="113" t="str">
        <f t="shared" ref="O27:P27" si="20">L27</f>
        <v>4</v>
      </c>
      <c r="P27" s="116">
        <f t="shared" si="20"/>
        <v>8</v>
      </c>
      <c r="Q27" s="115">
        <f>IFERROR(FLOOR(SQMAX*0.66,2.5),"")</f>
        <v>65</v>
      </c>
      <c r="R27" s="95"/>
    </row>
    <row r="28" ht="18.75" customHeight="1">
      <c r="A28" s="88"/>
      <c r="B28" s="20"/>
      <c r="C28" s="21"/>
      <c r="D28" s="89" t="s">
        <v>29</v>
      </c>
      <c r="E28" s="90" t="s">
        <v>15</v>
      </c>
      <c r="F28" s="91" t="s">
        <v>26</v>
      </c>
      <c r="G28" s="92">
        <v>5.0</v>
      </c>
      <c r="H28" s="93">
        <f>IFERROR(FLOOR(BPMAX*0.76,2.5),"")</f>
        <v>75</v>
      </c>
      <c r="I28" s="91" t="s">
        <v>27</v>
      </c>
      <c r="J28" s="94">
        <f t="shared" si="21"/>
        <v>5</v>
      </c>
      <c r="K28" s="93">
        <f>IFERROR(FLOOR(BPMAX*0.78,2.5),"")</f>
        <v>77.5</v>
      </c>
      <c r="L28" s="91" t="s">
        <v>27</v>
      </c>
      <c r="M28" s="94" t="s">
        <v>27</v>
      </c>
      <c r="N28" s="93">
        <f>IFERROR(FLOOR(BPMAX*0.8,2.5),"")</f>
        <v>80</v>
      </c>
      <c r="O28" s="91" t="str">
        <f t="shared" ref="O28:P28" si="22">L28</f>
        <v>4</v>
      </c>
      <c r="P28" s="94" t="str">
        <f t="shared" si="22"/>
        <v>4</v>
      </c>
      <c r="Q28" s="93">
        <f>IFERROR(FLOOR(BPMAX*0.82,2.5),"")</f>
        <v>80</v>
      </c>
      <c r="R28" s="95"/>
    </row>
    <row r="29" ht="18.75" customHeight="1">
      <c r="A29" s="88"/>
      <c r="B29" s="20"/>
      <c r="C29" s="21"/>
      <c r="D29" s="89" t="s">
        <v>30</v>
      </c>
      <c r="E29" s="90" t="s">
        <v>47</v>
      </c>
      <c r="F29" s="91" t="s">
        <v>27</v>
      </c>
      <c r="G29" s="92">
        <v>4.0</v>
      </c>
      <c r="H29" s="93">
        <f>IFERROR(FLOOR(DLMAX*0.6,2.5),"")</f>
        <v>60</v>
      </c>
      <c r="I29" s="91" t="str">
        <f t="shared" ref="I29:J29" si="23">F29</f>
        <v>4</v>
      </c>
      <c r="J29" s="94">
        <f t="shared" si="23"/>
        <v>4</v>
      </c>
      <c r="K29" s="93">
        <f>IFERROR(FLOOR(DLMAX*0.62,2.5),"")</f>
        <v>60</v>
      </c>
      <c r="L29" s="91" t="str">
        <f t="shared" ref="L29:M29" si="24">I29</f>
        <v>4</v>
      </c>
      <c r="M29" s="94">
        <f t="shared" si="24"/>
        <v>4</v>
      </c>
      <c r="N29" s="93">
        <f>IFERROR(FLOOR(DLMAX*0.64,2.5),"")</f>
        <v>62.5</v>
      </c>
      <c r="O29" s="91" t="str">
        <f t="shared" ref="O29:P29" si="25">L29</f>
        <v>4</v>
      </c>
      <c r="P29" s="94">
        <f t="shared" si="25"/>
        <v>4</v>
      </c>
      <c r="Q29" s="93">
        <f>IFERROR(FLOOR(DLMAX*0.66,2.5),"")</f>
        <v>65</v>
      </c>
      <c r="R29" s="95"/>
    </row>
    <row r="30" ht="18.75" customHeight="1">
      <c r="A30" s="88"/>
      <c r="B30" s="20"/>
      <c r="C30" s="21"/>
      <c r="D30" s="89" t="s">
        <v>32</v>
      </c>
      <c r="E30" s="90" t="s">
        <v>48</v>
      </c>
      <c r="F30" s="91" t="s">
        <v>26</v>
      </c>
      <c r="G30" s="92">
        <v>10.0</v>
      </c>
      <c r="H30" s="93" t="s">
        <v>35</v>
      </c>
      <c r="I30" s="91" t="s">
        <v>26</v>
      </c>
      <c r="J30" s="94">
        <f>G30</f>
        <v>10</v>
      </c>
      <c r="K30" s="96" t="str">
        <f>IFERROR(H30+#REF!,H30)</f>
        <v>?</v>
      </c>
      <c r="L30" s="91" t="str">
        <f>I30</f>
        <v>3</v>
      </c>
      <c r="M30" s="94" t="s">
        <v>44</v>
      </c>
      <c r="N30" s="96" t="str">
        <f>IFERROR(K30+#REF!,K30)</f>
        <v>?</v>
      </c>
      <c r="O30" s="91" t="str">
        <f t="shared" ref="O30:P30" si="26">L30</f>
        <v>3</v>
      </c>
      <c r="P30" s="94" t="str">
        <f t="shared" si="26"/>
        <v>8</v>
      </c>
      <c r="Q30" s="96" t="str">
        <f>IFERROR(N30+#REF!,N30)</f>
        <v>?</v>
      </c>
      <c r="R30" s="97"/>
    </row>
    <row r="31" ht="18.75" customHeight="1">
      <c r="A31" s="88"/>
      <c r="B31" s="23"/>
      <c r="C31" s="25"/>
      <c r="D31" s="98" t="s">
        <v>36</v>
      </c>
      <c r="E31" s="99" t="s">
        <v>37</v>
      </c>
      <c r="F31" s="100" t="s">
        <v>38</v>
      </c>
      <c r="G31" s="101"/>
      <c r="H31" s="102"/>
      <c r="I31" s="100" t="s">
        <v>38</v>
      </c>
      <c r="J31" s="101"/>
      <c r="K31" s="102"/>
      <c r="L31" s="100" t="s">
        <v>38</v>
      </c>
      <c r="M31" s="101"/>
      <c r="N31" s="102"/>
      <c r="O31" s="100" t="s">
        <v>38</v>
      </c>
      <c r="P31" s="101"/>
      <c r="Q31" s="102"/>
      <c r="R31" s="95"/>
    </row>
    <row r="32" ht="18.75" customHeight="1">
      <c r="A32" s="88"/>
      <c r="B32" s="103"/>
      <c r="C32" s="104"/>
      <c r="D32" s="125"/>
      <c r="E32" s="126"/>
      <c r="F32" s="127" t="s">
        <v>23</v>
      </c>
      <c r="G32" s="127" t="s">
        <v>24</v>
      </c>
      <c r="H32" s="128" t="s">
        <v>8</v>
      </c>
      <c r="I32" s="127" t="s">
        <v>23</v>
      </c>
      <c r="J32" s="127" t="s">
        <v>24</v>
      </c>
      <c r="K32" s="128" t="s">
        <v>8</v>
      </c>
      <c r="L32" s="127" t="s">
        <v>23</v>
      </c>
      <c r="M32" s="127" t="s">
        <v>24</v>
      </c>
      <c r="N32" s="128" t="s">
        <v>8</v>
      </c>
      <c r="O32" s="127" t="s">
        <v>23</v>
      </c>
      <c r="P32" s="127" t="s">
        <v>24</v>
      </c>
      <c r="Q32" s="127" t="s">
        <v>8</v>
      </c>
      <c r="R32" s="124"/>
    </row>
  </sheetData>
  <mergeCells count="24">
    <mergeCell ref="L25:N25"/>
    <mergeCell ref="O25:Q25"/>
    <mergeCell ref="O2:Q2"/>
    <mergeCell ref="L13:N13"/>
    <mergeCell ref="L19:N19"/>
    <mergeCell ref="O19:Q19"/>
    <mergeCell ref="D12:Q12"/>
    <mergeCell ref="B2:E2"/>
    <mergeCell ref="D13:D14"/>
    <mergeCell ref="E13:E14"/>
    <mergeCell ref="F13:H13"/>
    <mergeCell ref="I13:K13"/>
    <mergeCell ref="B13:C19"/>
    <mergeCell ref="B21:C25"/>
    <mergeCell ref="B27:C31"/>
    <mergeCell ref="F19:H19"/>
    <mergeCell ref="I19:K19"/>
    <mergeCell ref="O13:Q13"/>
    <mergeCell ref="F25:H25"/>
    <mergeCell ref="F31:H31"/>
    <mergeCell ref="I31:K31"/>
    <mergeCell ref="L31:N31"/>
    <mergeCell ref="O31:Q31"/>
    <mergeCell ref="I25:K25"/>
  </mergeCells>
  <hyperlinks>
    <hyperlink r:id="rId1" ref="O2"/>
  </hyperlin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66CCFF"/>
    <outlinePr summaryBelow="0" summaryRight="0"/>
  </sheetPr>
  <sheetViews>
    <sheetView showGridLines="0" workbookViewId="0"/>
  </sheetViews>
  <sheetFormatPr customHeight="1" defaultColWidth="14.43" defaultRowHeight="15.0"/>
  <cols>
    <col customWidth="1" min="1" max="1" width="1.57"/>
    <col customWidth="1" min="2" max="2" width="10.71"/>
    <col customWidth="1" min="3" max="3" width="4.29"/>
    <col customWidth="1" min="4" max="4" width="5.14"/>
    <col customWidth="1" min="5" max="5" width="31.57"/>
    <col customWidth="1" min="6" max="17" width="8.14"/>
    <col customWidth="1" min="18" max="18" width="2.86"/>
  </cols>
  <sheetData>
    <row r="1" ht="7.5" customHeight="1">
      <c r="A1" s="35"/>
      <c r="B1" s="37"/>
      <c r="C1" s="37"/>
      <c r="D1" s="38"/>
      <c r="E1" s="39"/>
      <c r="F1" s="40"/>
      <c r="G1" s="39"/>
      <c r="H1" s="39"/>
      <c r="I1" s="38"/>
      <c r="J1" s="38"/>
      <c r="K1" s="38"/>
      <c r="L1" s="38"/>
      <c r="M1" s="38"/>
      <c r="N1" s="38"/>
      <c r="O1" s="38"/>
      <c r="P1" s="38"/>
      <c r="Q1" s="38"/>
      <c r="R1" s="38"/>
    </row>
    <row r="2" ht="13.5" customHeight="1">
      <c r="A2" s="35"/>
      <c r="B2" s="41" t="s">
        <v>12</v>
      </c>
      <c r="C2" s="17"/>
      <c r="D2" s="17"/>
      <c r="E2" s="17"/>
      <c r="F2" s="42"/>
      <c r="G2" s="43"/>
      <c r="H2" s="43"/>
      <c r="I2" s="44"/>
      <c r="J2" s="44"/>
      <c r="K2" s="44"/>
      <c r="L2" s="44"/>
      <c r="M2" s="44"/>
      <c r="N2" s="44"/>
      <c r="O2" s="46" t="s">
        <v>13</v>
      </c>
      <c r="P2" s="17"/>
      <c r="Q2" s="18"/>
      <c r="R2" s="48"/>
    </row>
    <row r="3" ht="13.5" customHeight="1">
      <c r="A3" s="35"/>
      <c r="B3" s="50"/>
      <c r="C3" s="52"/>
      <c r="D3" s="53"/>
      <c r="E3" s="54"/>
      <c r="F3" s="55"/>
      <c r="G3" s="54"/>
      <c r="H3" s="54"/>
      <c r="I3" s="53"/>
      <c r="J3" s="53"/>
      <c r="K3" s="53"/>
      <c r="L3" s="53"/>
      <c r="M3" s="53"/>
      <c r="N3" s="53"/>
      <c r="O3" s="53"/>
      <c r="P3" s="53"/>
      <c r="Q3" s="53"/>
      <c r="R3" s="53"/>
    </row>
    <row r="4" ht="13.5" customHeight="1">
      <c r="A4" s="35"/>
      <c r="B4" s="50"/>
      <c r="C4" s="52"/>
      <c r="D4" s="53"/>
      <c r="E4" s="54"/>
      <c r="F4" s="55"/>
      <c r="G4" s="54"/>
      <c r="H4" s="54"/>
      <c r="I4" s="53"/>
      <c r="J4" s="53"/>
      <c r="K4" s="53"/>
      <c r="L4" s="53"/>
      <c r="M4" s="53"/>
      <c r="N4" s="53"/>
      <c r="O4" s="53"/>
      <c r="P4" s="53"/>
      <c r="Q4" s="53"/>
      <c r="R4" s="53"/>
    </row>
    <row r="5" ht="13.5" customHeight="1">
      <c r="A5" s="35"/>
      <c r="B5" s="50"/>
      <c r="C5" s="52"/>
      <c r="D5" s="53"/>
      <c r="E5" s="54"/>
      <c r="F5" s="55"/>
      <c r="G5" s="54"/>
      <c r="H5" s="54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ht="13.5" customHeight="1">
      <c r="A6" s="35"/>
      <c r="B6" s="50"/>
      <c r="C6" s="52"/>
      <c r="D6" s="53"/>
      <c r="E6" s="54"/>
      <c r="F6" s="56"/>
      <c r="G6" s="57"/>
      <c r="H6" s="57"/>
      <c r="I6" s="58"/>
      <c r="J6" s="58"/>
      <c r="K6" s="58"/>
      <c r="L6" s="58"/>
      <c r="M6" s="58"/>
      <c r="N6" s="58"/>
      <c r="O6" s="58"/>
      <c r="P6" s="58"/>
      <c r="Q6" s="58"/>
      <c r="R6" s="58"/>
    </row>
    <row r="7" ht="13.5" customHeight="1">
      <c r="A7" s="35"/>
      <c r="B7" s="50"/>
      <c r="C7" s="52"/>
      <c r="D7" s="53"/>
      <c r="E7" s="54"/>
      <c r="F7" s="56"/>
      <c r="G7" s="57"/>
      <c r="H7" s="57"/>
      <c r="I7" s="58"/>
      <c r="J7" s="58"/>
      <c r="K7" s="58"/>
      <c r="L7" s="58"/>
      <c r="M7" s="58"/>
      <c r="N7" s="58"/>
      <c r="O7" s="58"/>
      <c r="P7" s="58"/>
      <c r="Q7" s="58"/>
      <c r="R7" s="58"/>
    </row>
    <row r="8" ht="21.0" customHeight="1">
      <c r="A8" s="35"/>
      <c r="B8" s="50"/>
      <c r="C8" s="52"/>
      <c r="D8" s="53"/>
      <c r="E8" s="54"/>
      <c r="F8" s="56"/>
      <c r="G8" s="57"/>
      <c r="H8" s="57"/>
      <c r="I8" s="58"/>
      <c r="J8" s="58"/>
      <c r="K8" s="58"/>
      <c r="L8" s="58"/>
      <c r="M8" s="58"/>
      <c r="N8" s="58"/>
      <c r="O8" s="58"/>
      <c r="P8" s="58"/>
      <c r="Q8" s="58"/>
      <c r="R8" s="58"/>
    </row>
    <row r="9" ht="13.5" customHeight="1">
      <c r="A9" s="35"/>
      <c r="B9" s="50"/>
      <c r="C9" s="52"/>
      <c r="D9" s="53"/>
      <c r="E9" s="54"/>
      <c r="F9" s="55"/>
      <c r="G9" s="58"/>
      <c r="H9" s="58"/>
      <c r="I9" s="59"/>
      <c r="J9" s="60"/>
      <c r="K9" s="61"/>
      <c r="L9" s="60"/>
      <c r="M9" s="62"/>
      <c r="N9" s="62"/>
      <c r="O9" s="62"/>
      <c r="P9" s="62"/>
      <c r="Q9" s="62"/>
      <c r="R9" s="62"/>
    </row>
    <row r="10" ht="13.5" customHeight="1">
      <c r="A10" s="35"/>
      <c r="B10" s="50"/>
      <c r="C10" s="52"/>
      <c r="D10" s="53"/>
      <c r="E10" s="54"/>
      <c r="F10" s="58"/>
      <c r="G10" s="58"/>
      <c r="H10" s="58"/>
      <c r="I10" s="59"/>
      <c r="J10" s="60"/>
      <c r="K10" s="61"/>
      <c r="L10" s="53"/>
      <c r="M10" s="53"/>
      <c r="N10" s="53"/>
      <c r="O10" s="53"/>
      <c r="P10" s="53"/>
      <c r="Q10" s="53"/>
      <c r="R10" s="53"/>
    </row>
    <row r="11" ht="7.5" customHeight="1">
      <c r="A11" s="63"/>
      <c r="B11" s="64"/>
      <c r="C11" s="65"/>
      <c r="D11" s="53"/>
      <c r="E11" s="54"/>
      <c r="F11" s="55"/>
      <c r="G11" s="54"/>
      <c r="H11" s="54"/>
      <c r="I11" s="53"/>
      <c r="J11" s="53"/>
      <c r="K11" s="53"/>
      <c r="L11" s="53"/>
      <c r="M11" s="53"/>
      <c r="N11" s="53"/>
      <c r="O11" s="53"/>
      <c r="P11" s="53"/>
      <c r="Q11" s="53"/>
      <c r="R11" s="53"/>
    </row>
    <row r="12" ht="13.5" hidden="1" customHeight="1">
      <c r="A12" s="63"/>
      <c r="B12" s="64"/>
      <c r="C12" s="65"/>
      <c r="D12" s="67"/>
      <c r="R12" s="69"/>
    </row>
    <row r="13" ht="18.75" customHeight="1">
      <c r="A13" s="70"/>
      <c r="B13" s="71" t="s">
        <v>16</v>
      </c>
      <c r="C13" s="18"/>
      <c r="D13" s="72" t="s">
        <v>17</v>
      </c>
      <c r="E13" s="73" t="s">
        <v>6</v>
      </c>
      <c r="F13" s="75" t="s">
        <v>19</v>
      </c>
      <c r="G13" s="77"/>
      <c r="H13" s="79"/>
      <c r="I13" s="75" t="s">
        <v>20</v>
      </c>
      <c r="J13" s="77"/>
      <c r="K13" s="79"/>
      <c r="L13" s="75" t="s">
        <v>21</v>
      </c>
      <c r="M13" s="77"/>
      <c r="N13" s="79"/>
      <c r="O13" s="75" t="s">
        <v>22</v>
      </c>
      <c r="P13" s="77"/>
      <c r="Q13" s="79"/>
      <c r="R13" s="80"/>
    </row>
    <row r="14" ht="18.75" customHeight="1">
      <c r="A14" s="70"/>
      <c r="B14" s="20"/>
      <c r="C14" s="21"/>
      <c r="D14" s="82"/>
      <c r="E14" s="83"/>
      <c r="F14" s="84" t="s">
        <v>23</v>
      </c>
      <c r="G14" s="85" t="s">
        <v>24</v>
      </c>
      <c r="H14" s="86" t="s">
        <v>8</v>
      </c>
      <c r="I14" s="84" t="s">
        <v>23</v>
      </c>
      <c r="J14" s="85" t="s">
        <v>24</v>
      </c>
      <c r="K14" s="86" t="s">
        <v>8</v>
      </c>
      <c r="L14" s="84" t="s">
        <v>23</v>
      </c>
      <c r="M14" s="85" t="s">
        <v>24</v>
      </c>
      <c r="N14" s="86" t="s">
        <v>8</v>
      </c>
      <c r="O14" s="84" t="s">
        <v>23</v>
      </c>
      <c r="P14" s="85" t="s">
        <v>24</v>
      </c>
      <c r="Q14" s="86" t="s">
        <v>8</v>
      </c>
      <c r="R14" s="87"/>
    </row>
    <row r="15" ht="18.75" customHeight="1">
      <c r="A15" s="88"/>
      <c r="B15" s="20"/>
      <c r="C15" s="21"/>
      <c r="D15" s="89" t="s">
        <v>25</v>
      </c>
      <c r="E15" s="90" t="s">
        <v>14</v>
      </c>
      <c r="F15" s="91" t="s">
        <v>26</v>
      </c>
      <c r="G15" s="92">
        <v>5.0</v>
      </c>
      <c r="H15" s="93">
        <f>IFERROR(FLOOR(SQMAX*0.7,2.5),"")</f>
        <v>70</v>
      </c>
      <c r="I15" s="91" t="s">
        <v>27</v>
      </c>
      <c r="J15" s="94">
        <f t="shared" ref="J15:J17" si="2">G15</f>
        <v>5</v>
      </c>
      <c r="K15" s="93">
        <f>IFERROR(FLOOR(SQMAX*0.72,2.5),"")</f>
        <v>70</v>
      </c>
      <c r="L15" s="91" t="s">
        <v>28</v>
      </c>
      <c r="M15" s="94" t="s">
        <v>27</v>
      </c>
      <c r="N15" s="93">
        <f>IFERROR(FLOOR(SQMAX*0.74,2.5),"")</f>
        <v>72.5</v>
      </c>
      <c r="O15" s="91" t="str">
        <f t="shared" ref="O15:P15" si="1">L15</f>
        <v>5</v>
      </c>
      <c r="P15" s="94" t="str">
        <f t="shared" si="1"/>
        <v>4</v>
      </c>
      <c r="Q15" s="93">
        <f>IFERROR(FLOOR(SQMAX*0.76,2.5),"")</f>
        <v>75</v>
      </c>
      <c r="R15" s="95"/>
    </row>
    <row r="16" ht="18.75" customHeight="1">
      <c r="A16" s="88"/>
      <c r="B16" s="20"/>
      <c r="C16" s="21"/>
      <c r="D16" s="89" t="s">
        <v>29</v>
      </c>
      <c r="E16" s="90" t="s">
        <v>15</v>
      </c>
      <c r="F16" s="91" t="s">
        <v>27</v>
      </c>
      <c r="G16" s="92">
        <v>6.0</v>
      </c>
      <c r="H16" s="93">
        <f>IFERROR(FLOOR(BPMAX*0.72,2.5),"")</f>
        <v>70</v>
      </c>
      <c r="I16" s="91" t="s">
        <v>27</v>
      </c>
      <c r="J16" s="94">
        <f t="shared" si="2"/>
        <v>6</v>
      </c>
      <c r="K16" s="93">
        <f>IFERROR(FLOOR(BPMAX*0.74,2.5),"")</f>
        <v>72.5</v>
      </c>
      <c r="L16" s="91" t="s">
        <v>28</v>
      </c>
      <c r="M16" s="94" t="s">
        <v>28</v>
      </c>
      <c r="N16" s="93">
        <f>IFERROR(FLOOR(BPMAX*0.76,2.5),"")</f>
        <v>75</v>
      </c>
      <c r="O16" s="91" t="str">
        <f t="shared" ref="O16:P16" si="3">L16</f>
        <v>5</v>
      </c>
      <c r="P16" s="94" t="str">
        <f t="shared" si="3"/>
        <v>5</v>
      </c>
      <c r="Q16" s="93">
        <f>IFERROR(FLOOR(BPMAX*0.78,2.5),"")</f>
        <v>77.5</v>
      </c>
      <c r="R16" s="95"/>
    </row>
    <row r="17" ht="18.75" customHeight="1">
      <c r="A17" s="88"/>
      <c r="B17" s="20"/>
      <c r="C17" s="21"/>
      <c r="D17" s="89" t="s">
        <v>30</v>
      </c>
      <c r="E17" s="90" t="s">
        <v>31</v>
      </c>
      <c r="F17" s="91" t="s">
        <v>27</v>
      </c>
      <c r="G17" s="92">
        <v>3.0</v>
      </c>
      <c r="H17" s="93">
        <f>IFERROR(FLOOR(DLMAX*0.56,2.5),"")</f>
        <v>55</v>
      </c>
      <c r="I17" s="91" t="s">
        <v>28</v>
      </c>
      <c r="J17" s="94">
        <f t="shared" si="2"/>
        <v>3</v>
      </c>
      <c r="K17" s="93">
        <f>IFERROR(FLOOR(DLMAX*0.58,2.5),"")</f>
        <v>57.5</v>
      </c>
      <c r="L17" s="91" t="str">
        <f t="shared" ref="L17:M17" si="4">I17</f>
        <v>5</v>
      </c>
      <c r="M17" s="94">
        <f t="shared" si="4"/>
        <v>3</v>
      </c>
      <c r="N17" s="93">
        <f>IFERROR(FLOOR(DLMAX*0.6,2.5),"")</f>
        <v>60</v>
      </c>
      <c r="O17" s="91" t="str">
        <f t="shared" ref="O17:P17" si="5">L17</f>
        <v>5</v>
      </c>
      <c r="P17" s="94">
        <f t="shared" si="5"/>
        <v>3</v>
      </c>
      <c r="Q17" s="93">
        <f>IFERROR(FLOOR(DLMAX*0.62,2.5),"")</f>
        <v>60</v>
      </c>
      <c r="R17" s="95"/>
    </row>
    <row r="18" ht="18.75" customHeight="1">
      <c r="A18" s="88"/>
      <c r="B18" s="20"/>
      <c r="C18" s="21"/>
      <c r="D18" s="98" t="s">
        <v>32</v>
      </c>
      <c r="E18" s="99" t="s">
        <v>37</v>
      </c>
      <c r="F18" s="100" t="s">
        <v>38</v>
      </c>
      <c r="G18" s="101"/>
      <c r="H18" s="102"/>
      <c r="I18" s="100" t="s">
        <v>38</v>
      </c>
      <c r="J18" s="101"/>
      <c r="K18" s="102"/>
      <c r="L18" s="100" t="s">
        <v>38</v>
      </c>
      <c r="M18" s="101"/>
      <c r="N18" s="102"/>
      <c r="O18" s="100" t="s">
        <v>38</v>
      </c>
      <c r="P18" s="101"/>
      <c r="Q18" s="102"/>
      <c r="R18" s="95"/>
    </row>
    <row r="19" ht="18.75" customHeight="1">
      <c r="A19" s="88"/>
      <c r="B19" s="103"/>
      <c r="C19" s="104"/>
      <c r="D19" s="105"/>
      <c r="E19" s="106"/>
      <c r="F19" s="107" t="s">
        <v>23</v>
      </c>
      <c r="G19" s="108" t="s">
        <v>24</v>
      </c>
      <c r="H19" s="108" t="s">
        <v>8</v>
      </c>
      <c r="I19" s="107" t="s">
        <v>23</v>
      </c>
      <c r="J19" s="108" t="s">
        <v>24</v>
      </c>
      <c r="K19" s="108" t="s">
        <v>8</v>
      </c>
      <c r="L19" s="107" t="s">
        <v>23</v>
      </c>
      <c r="M19" s="108" t="s">
        <v>24</v>
      </c>
      <c r="N19" s="108" t="s">
        <v>8</v>
      </c>
      <c r="O19" s="107" t="s">
        <v>23</v>
      </c>
      <c r="P19" s="108" t="s">
        <v>24</v>
      </c>
      <c r="Q19" s="108" t="s">
        <v>8</v>
      </c>
      <c r="R19" s="109"/>
    </row>
    <row r="20" ht="18.75" customHeight="1">
      <c r="A20" s="88"/>
      <c r="B20" s="110" t="s">
        <v>39</v>
      </c>
      <c r="C20" s="18"/>
      <c r="D20" s="111" t="s">
        <v>25</v>
      </c>
      <c r="E20" s="112" t="s">
        <v>18</v>
      </c>
      <c r="F20" s="113" t="s">
        <v>27</v>
      </c>
      <c r="G20" s="114">
        <v>5.0</v>
      </c>
      <c r="H20" s="115">
        <f>IFERROR(FLOOR(DLMAX*0.7,2.5),"")</f>
        <v>70</v>
      </c>
      <c r="I20" s="113" t="s">
        <v>28</v>
      </c>
      <c r="J20" s="116">
        <f>G20</f>
        <v>5</v>
      </c>
      <c r="K20" s="115">
        <f>IFERROR(FLOOR(DLMAX*0.72,2.5),"")</f>
        <v>70</v>
      </c>
      <c r="L20" s="113" t="s">
        <v>40</v>
      </c>
      <c r="M20" s="116" t="s">
        <v>27</v>
      </c>
      <c r="N20" s="115">
        <f>IFERROR(FLOOR(DLMAX*0.74,2.5),"")</f>
        <v>72.5</v>
      </c>
      <c r="O20" s="117" t="str">
        <f t="shared" ref="O20:P20" si="6">L20</f>
        <v>6</v>
      </c>
      <c r="P20" s="116" t="str">
        <f t="shared" si="6"/>
        <v>4</v>
      </c>
      <c r="Q20" s="115">
        <f>IFERROR(FLOOR(DLMAX*0.76,2.5),"")</f>
        <v>75</v>
      </c>
      <c r="R20" s="95"/>
    </row>
    <row r="21" ht="33.0" customHeight="1">
      <c r="A21" s="88"/>
      <c r="B21" s="20"/>
      <c r="C21" s="21"/>
      <c r="D21" s="89" t="s">
        <v>29</v>
      </c>
      <c r="E21" s="118" t="s">
        <v>41</v>
      </c>
      <c r="F21" s="91" t="s">
        <v>27</v>
      </c>
      <c r="G21" s="92" t="s">
        <v>42</v>
      </c>
      <c r="H21" s="93">
        <f>IFERROR(FLOOR(BPMAX*0.66,2.5),"")</f>
        <v>65</v>
      </c>
      <c r="I21" s="91" t="str">
        <f t="shared" ref="I21:J21" si="7">F21</f>
        <v>4</v>
      </c>
      <c r="J21" s="94" t="str">
        <f t="shared" si="7"/>
        <v>RPE9</v>
      </c>
      <c r="K21" s="93">
        <f>IFERROR(FLOOR(BPMAX*0.68,2.5),"")</f>
        <v>67.5</v>
      </c>
      <c r="L21" s="91" t="str">
        <f t="shared" ref="L21:M21" si="8">I21</f>
        <v>4</v>
      </c>
      <c r="M21" s="94" t="str">
        <f t="shared" si="8"/>
        <v>RPE9</v>
      </c>
      <c r="N21" s="93">
        <f>IFERROR(FLOOR(BPMAX*0.7,2.5),"")</f>
        <v>70</v>
      </c>
      <c r="O21" s="119" t="str">
        <f t="shared" ref="O21:P21" si="9">L21</f>
        <v>4</v>
      </c>
      <c r="P21" s="94" t="str">
        <f t="shared" si="9"/>
        <v>RPE9</v>
      </c>
      <c r="Q21" s="93">
        <f>IFERROR(FLOOR(BPMAX*0.72,2.5),"")</f>
        <v>70</v>
      </c>
      <c r="R21" s="95"/>
    </row>
    <row r="22" ht="18.75" customHeight="1">
      <c r="A22" s="88"/>
      <c r="B22" s="20"/>
      <c r="C22" s="21"/>
      <c r="D22" s="89" t="s">
        <v>30</v>
      </c>
      <c r="E22" s="90" t="s">
        <v>43</v>
      </c>
      <c r="F22" s="91" t="s">
        <v>27</v>
      </c>
      <c r="G22" s="92">
        <v>10.0</v>
      </c>
      <c r="H22" s="93" t="s">
        <v>35</v>
      </c>
      <c r="I22" s="91" t="str">
        <f t="shared" ref="I22:J22" si="10">F22</f>
        <v>4</v>
      </c>
      <c r="J22" s="94">
        <f t="shared" si="10"/>
        <v>10</v>
      </c>
      <c r="K22" s="96" t="str">
        <f>IFERROR(H22+#REF!,H22)</f>
        <v>?</v>
      </c>
      <c r="L22" s="91" t="str">
        <f>I22</f>
        <v>4</v>
      </c>
      <c r="M22" s="94" t="s">
        <v>44</v>
      </c>
      <c r="N22" s="96" t="str">
        <f>IFERROR(K22+#REF!,K22)</f>
        <v>?</v>
      </c>
      <c r="O22" s="119" t="str">
        <f t="shared" ref="O22:P22" si="11">L22</f>
        <v>4</v>
      </c>
      <c r="P22" s="94" t="str">
        <f t="shared" si="11"/>
        <v>8</v>
      </c>
      <c r="Q22" s="96" t="str">
        <f>IFERROR(N22+#REF!,N22)</f>
        <v>?</v>
      </c>
      <c r="R22" s="97"/>
    </row>
    <row r="23" ht="18.75" customHeight="1">
      <c r="A23" s="88"/>
      <c r="B23" s="20"/>
      <c r="C23" s="21"/>
      <c r="D23" s="98" t="s">
        <v>32</v>
      </c>
      <c r="E23" s="99" t="s">
        <v>37</v>
      </c>
      <c r="F23" s="100" t="s">
        <v>38</v>
      </c>
      <c r="G23" s="101"/>
      <c r="H23" s="102"/>
      <c r="I23" s="100" t="s">
        <v>38</v>
      </c>
      <c r="J23" s="101"/>
      <c r="K23" s="102"/>
      <c r="L23" s="100" t="s">
        <v>38</v>
      </c>
      <c r="M23" s="101"/>
      <c r="N23" s="102"/>
      <c r="O23" s="100" t="s">
        <v>38</v>
      </c>
      <c r="P23" s="101"/>
      <c r="Q23" s="102"/>
      <c r="R23" s="95"/>
    </row>
    <row r="24" ht="18.75" customHeight="1">
      <c r="A24" s="88"/>
      <c r="B24" s="103"/>
      <c r="C24" s="104"/>
      <c r="D24" s="120"/>
      <c r="E24" s="121"/>
      <c r="F24" s="122" t="s">
        <v>23</v>
      </c>
      <c r="G24" s="122" t="s">
        <v>24</v>
      </c>
      <c r="H24" s="123" t="s">
        <v>8</v>
      </c>
      <c r="I24" s="122" t="s">
        <v>23</v>
      </c>
      <c r="J24" s="122" t="s">
        <v>24</v>
      </c>
      <c r="K24" s="123" t="s">
        <v>8</v>
      </c>
      <c r="L24" s="122" t="s">
        <v>23</v>
      </c>
      <c r="M24" s="122" t="s">
        <v>24</v>
      </c>
      <c r="N24" s="123" t="s">
        <v>8</v>
      </c>
      <c r="O24" s="122" t="s">
        <v>23</v>
      </c>
      <c r="P24" s="122" t="s">
        <v>24</v>
      </c>
      <c r="Q24" s="122" t="s">
        <v>8</v>
      </c>
      <c r="R24" s="124"/>
    </row>
    <row r="25" ht="18.75" customHeight="1">
      <c r="A25" s="88"/>
      <c r="B25" s="110" t="s">
        <v>46</v>
      </c>
      <c r="C25" s="18"/>
      <c r="D25" s="111" t="s">
        <v>25</v>
      </c>
      <c r="E25" s="112" t="s">
        <v>14</v>
      </c>
      <c r="F25" s="113" t="s">
        <v>26</v>
      </c>
      <c r="G25" s="114">
        <v>8.0</v>
      </c>
      <c r="H25" s="115">
        <f>IFERROR(FLOOR(SQMAX*0.6,2.5),"")</f>
        <v>60</v>
      </c>
      <c r="I25" s="113" t="s">
        <v>27</v>
      </c>
      <c r="J25" s="116">
        <f t="shared" ref="J25:J27" si="14">G25</f>
        <v>8</v>
      </c>
      <c r="K25" s="115">
        <f>IFERROR(FLOOR(SQMAX*0.62,2.5),"")</f>
        <v>60</v>
      </c>
      <c r="L25" s="113" t="str">
        <f t="shared" ref="L25:M25" si="12">I25</f>
        <v>4</v>
      </c>
      <c r="M25" s="116">
        <f t="shared" si="12"/>
        <v>8</v>
      </c>
      <c r="N25" s="115">
        <f>IFERROR(FLOOR(SQMAX*0.64,2.5),"")</f>
        <v>62.5</v>
      </c>
      <c r="O25" s="113" t="str">
        <f t="shared" ref="O25:P25" si="13">L25</f>
        <v>4</v>
      </c>
      <c r="P25" s="116">
        <f t="shared" si="13"/>
        <v>8</v>
      </c>
      <c r="Q25" s="115">
        <f>IFERROR(FLOOR(SQMAX*0.66,2.5),"")</f>
        <v>65</v>
      </c>
      <c r="R25" s="95"/>
    </row>
    <row r="26" ht="18.75" customHeight="1">
      <c r="A26" s="88"/>
      <c r="B26" s="20"/>
      <c r="C26" s="21"/>
      <c r="D26" s="89" t="s">
        <v>29</v>
      </c>
      <c r="E26" s="90" t="s">
        <v>45</v>
      </c>
      <c r="F26" s="91" t="s">
        <v>26</v>
      </c>
      <c r="G26" s="92">
        <v>8.0</v>
      </c>
      <c r="H26" s="93" t="s">
        <v>35</v>
      </c>
      <c r="I26" s="91" t="s">
        <v>27</v>
      </c>
      <c r="J26" s="94">
        <f t="shared" si="14"/>
        <v>8</v>
      </c>
      <c r="K26" s="96" t="str">
        <f t="shared" ref="K26:K27" si="16">IFERROR(H26+#REF!,H26)</f>
        <v>?</v>
      </c>
      <c r="L26" s="91" t="str">
        <f t="shared" ref="L26:L27" si="17">I26</f>
        <v>4</v>
      </c>
      <c r="M26" s="94" t="s">
        <v>40</v>
      </c>
      <c r="N26" s="96" t="str">
        <f t="shared" ref="N26:N27" si="18">IFERROR(K26+#REF!,K26)</f>
        <v>?</v>
      </c>
      <c r="O26" s="119" t="str">
        <f t="shared" ref="O26:P26" si="15">L26</f>
        <v>4</v>
      </c>
      <c r="P26" s="94" t="str">
        <f t="shared" si="15"/>
        <v>6</v>
      </c>
      <c r="Q26" s="96" t="str">
        <f t="shared" ref="Q26:Q27" si="20">IFERROR(N26+#REF!,N26)</f>
        <v>?</v>
      </c>
      <c r="R26" s="95"/>
    </row>
    <row r="27" ht="18.75" customHeight="1">
      <c r="A27" s="88"/>
      <c r="B27" s="20"/>
      <c r="C27" s="21"/>
      <c r="D27" s="89" t="s">
        <v>30</v>
      </c>
      <c r="E27" s="90" t="s">
        <v>33</v>
      </c>
      <c r="F27" s="91" t="s">
        <v>26</v>
      </c>
      <c r="G27" s="92" t="s">
        <v>34</v>
      </c>
      <c r="H27" s="93" t="s">
        <v>35</v>
      </c>
      <c r="I27" s="91" t="s">
        <v>27</v>
      </c>
      <c r="J27" s="94" t="str">
        <f t="shared" si="14"/>
        <v>(6-10)</v>
      </c>
      <c r="K27" s="96" t="str">
        <f t="shared" si="16"/>
        <v>?</v>
      </c>
      <c r="L27" s="91" t="str">
        <f t="shared" si="17"/>
        <v>4</v>
      </c>
      <c r="M27" s="94" t="str">
        <f>J27</f>
        <v>(6-10)</v>
      </c>
      <c r="N27" s="96" t="str">
        <f t="shared" si="18"/>
        <v>?</v>
      </c>
      <c r="O27" s="91" t="str">
        <f t="shared" ref="O27:P27" si="19">L27</f>
        <v>4</v>
      </c>
      <c r="P27" s="94" t="str">
        <f t="shared" si="19"/>
        <v>(6-10)</v>
      </c>
      <c r="Q27" s="96" t="str">
        <f t="shared" si="20"/>
        <v>?</v>
      </c>
      <c r="R27" s="97"/>
    </row>
    <row r="28" ht="18.75" customHeight="1">
      <c r="A28" s="88"/>
      <c r="B28" s="23"/>
      <c r="C28" s="25"/>
      <c r="D28" s="98" t="s">
        <v>32</v>
      </c>
      <c r="E28" s="99" t="s">
        <v>37</v>
      </c>
      <c r="F28" s="100" t="s">
        <v>38</v>
      </c>
      <c r="G28" s="101"/>
      <c r="H28" s="102"/>
      <c r="I28" s="100" t="s">
        <v>38</v>
      </c>
      <c r="J28" s="101"/>
      <c r="K28" s="102"/>
      <c r="L28" s="100" t="s">
        <v>38</v>
      </c>
      <c r="M28" s="101"/>
      <c r="N28" s="102"/>
      <c r="O28" s="100" t="s">
        <v>38</v>
      </c>
      <c r="P28" s="101"/>
      <c r="Q28" s="102"/>
      <c r="R28" s="95"/>
    </row>
    <row r="29" ht="18.75" customHeight="1">
      <c r="A29" s="88"/>
      <c r="B29" s="103"/>
      <c r="C29" s="104"/>
      <c r="D29" s="120"/>
      <c r="E29" s="121"/>
      <c r="F29" s="127" t="s">
        <v>23</v>
      </c>
      <c r="G29" s="127" t="s">
        <v>24</v>
      </c>
      <c r="H29" s="128" t="s">
        <v>8</v>
      </c>
      <c r="I29" s="127" t="s">
        <v>23</v>
      </c>
      <c r="J29" s="127" t="s">
        <v>24</v>
      </c>
      <c r="K29" s="128" t="s">
        <v>8</v>
      </c>
      <c r="L29" s="127" t="s">
        <v>23</v>
      </c>
      <c r="M29" s="127" t="s">
        <v>24</v>
      </c>
      <c r="N29" s="128" t="s">
        <v>8</v>
      </c>
      <c r="O29" s="127" t="s">
        <v>23</v>
      </c>
      <c r="P29" s="127" t="s">
        <v>24</v>
      </c>
      <c r="Q29" s="127" t="s">
        <v>8</v>
      </c>
      <c r="R29" s="124"/>
    </row>
    <row r="30" ht="18.75" customHeight="1">
      <c r="A30" s="88"/>
      <c r="B30" s="110" t="s">
        <v>49</v>
      </c>
      <c r="C30" s="18"/>
      <c r="D30" s="111" t="s">
        <v>25</v>
      </c>
      <c r="E30" s="112" t="s">
        <v>47</v>
      </c>
      <c r="F30" s="91" t="s">
        <v>27</v>
      </c>
      <c r="G30" s="92">
        <v>4.0</v>
      </c>
      <c r="H30" s="93">
        <f>IFERROR(FLOOR(DLMAX*0.6,2.5),"")</f>
        <v>60</v>
      </c>
      <c r="I30" s="91" t="str">
        <f t="shared" ref="I30:J30" si="21">F30</f>
        <v>4</v>
      </c>
      <c r="J30" s="94">
        <f t="shared" si="21"/>
        <v>4</v>
      </c>
      <c r="K30" s="93">
        <f>IFERROR(FLOOR(DLMAX*0.62,2.5),"")</f>
        <v>60</v>
      </c>
      <c r="L30" s="91" t="str">
        <f t="shared" ref="L30:M30" si="22">I30</f>
        <v>4</v>
      </c>
      <c r="M30" s="94">
        <f t="shared" si="22"/>
        <v>4</v>
      </c>
      <c r="N30" s="93">
        <f>IFERROR(FLOOR(DLMAX*0.64,2.5),"")</f>
        <v>62.5</v>
      </c>
      <c r="O30" s="91" t="str">
        <f t="shared" ref="O30:P30" si="23">L30</f>
        <v>4</v>
      </c>
      <c r="P30" s="94">
        <f t="shared" si="23"/>
        <v>4</v>
      </c>
      <c r="Q30" s="93">
        <f>IFERROR(FLOOR(DLMAX*0.66,2.5),"")</f>
        <v>65</v>
      </c>
      <c r="R30" s="95"/>
    </row>
    <row r="31" ht="18.75" customHeight="1">
      <c r="A31" s="88"/>
      <c r="B31" s="20"/>
      <c r="C31" s="21"/>
      <c r="D31" s="89" t="s">
        <v>29</v>
      </c>
      <c r="E31" s="90" t="s">
        <v>15</v>
      </c>
      <c r="F31" s="91" t="s">
        <v>26</v>
      </c>
      <c r="G31" s="92">
        <v>5.0</v>
      </c>
      <c r="H31" s="93">
        <f>IFERROR(FLOOR(BPMAX*0.76,2.5),"")</f>
        <v>75</v>
      </c>
      <c r="I31" s="91" t="s">
        <v>27</v>
      </c>
      <c r="J31" s="94">
        <f t="shared" ref="J31:J32" si="25">G31</f>
        <v>5</v>
      </c>
      <c r="K31" s="93">
        <f>IFERROR(FLOOR(BPMAX*0.78,2.5),"")</f>
        <v>77.5</v>
      </c>
      <c r="L31" s="91" t="s">
        <v>27</v>
      </c>
      <c r="M31" s="94" t="s">
        <v>27</v>
      </c>
      <c r="N31" s="93">
        <f>IFERROR(FLOOR(BPMAX*0.8,2.5),"")</f>
        <v>80</v>
      </c>
      <c r="O31" s="91" t="str">
        <f t="shared" ref="O31:P31" si="24">L31</f>
        <v>4</v>
      </c>
      <c r="P31" s="94" t="str">
        <f t="shared" si="24"/>
        <v>4</v>
      </c>
      <c r="Q31" s="93">
        <f>IFERROR(FLOOR(BPMAX*0.82,2.5),"")</f>
        <v>80</v>
      </c>
      <c r="R31" s="95"/>
    </row>
    <row r="32" ht="18.75" customHeight="1">
      <c r="A32" s="88"/>
      <c r="B32" s="20"/>
      <c r="C32" s="21"/>
      <c r="D32" s="89" t="s">
        <v>30</v>
      </c>
      <c r="E32" s="90" t="s">
        <v>48</v>
      </c>
      <c r="F32" s="91" t="s">
        <v>26</v>
      </c>
      <c r="G32" s="92">
        <v>10.0</v>
      </c>
      <c r="H32" s="93" t="s">
        <v>35</v>
      </c>
      <c r="I32" s="91" t="s">
        <v>26</v>
      </c>
      <c r="J32" s="94">
        <f t="shared" si="25"/>
        <v>10</v>
      </c>
      <c r="K32" s="96" t="str">
        <f>IFERROR(H32+#REF!,H32)</f>
        <v>?</v>
      </c>
      <c r="L32" s="91" t="str">
        <f>I32</f>
        <v>3</v>
      </c>
      <c r="M32" s="94" t="s">
        <v>44</v>
      </c>
      <c r="N32" s="96" t="str">
        <f>IFERROR(K32+#REF!,K32)</f>
        <v>?</v>
      </c>
      <c r="O32" s="91" t="str">
        <f t="shared" ref="O32:P32" si="26">L32</f>
        <v>3</v>
      </c>
      <c r="P32" s="94" t="str">
        <f t="shared" si="26"/>
        <v>8</v>
      </c>
      <c r="Q32" s="96" t="str">
        <f>IFERROR(N32+#REF!,N32)</f>
        <v>?</v>
      </c>
      <c r="R32" s="97"/>
    </row>
    <row r="33" ht="18.75" customHeight="1">
      <c r="A33" s="88"/>
      <c r="B33" s="23"/>
      <c r="C33" s="25"/>
      <c r="D33" s="98" t="s">
        <v>32</v>
      </c>
      <c r="E33" s="99" t="s">
        <v>37</v>
      </c>
      <c r="F33" s="100" t="s">
        <v>38</v>
      </c>
      <c r="G33" s="101"/>
      <c r="H33" s="102"/>
      <c r="I33" s="100" t="s">
        <v>38</v>
      </c>
      <c r="J33" s="101"/>
      <c r="K33" s="102"/>
      <c r="L33" s="100" t="s">
        <v>38</v>
      </c>
      <c r="M33" s="101"/>
      <c r="N33" s="102"/>
      <c r="O33" s="100" t="s">
        <v>38</v>
      </c>
      <c r="P33" s="101"/>
      <c r="Q33" s="102"/>
      <c r="R33" s="95"/>
    </row>
    <row r="34" ht="18.75" customHeight="1">
      <c r="A34" s="88"/>
      <c r="B34" s="103"/>
      <c r="C34" s="104"/>
      <c r="D34" s="125"/>
      <c r="E34" s="126"/>
      <c r="F34" s="127" t="s">
        <v>23</v>
      </c>
      <c r="G34" s="127" t="s">
        <v>24</v>
      </c>
      <c r="H34" s="128" t="s">
        <v>8</v>
      </c>
      <c r="I34" s="127" t="s">
        <v>23</v>
      </c>
      <c r="J34" s="127" t="s">
        <v>24</v>
      </c>
      <c r="K34" s="128" t="s">
        <v>8</v>
      </c>
      <c r="L34" s="127" t="s">
        <v>23</v>
      </c>
      <c r="M34" s="127" t="s">
        <v>24</v>
      </c>
      <c r="N34" s="128" t="s">
        <v>8</v>
      </c>
      <c r="O34" s="127" t="s">
        <v>23</v>
      </c>
      <c r="P34" s="127" t="s">
        <v>24</v>
      </c>
      <c r="Q34" s="127" t="s">
        <v>8</v>
      </c>
      <c r="R34" s="124"/>
    </row>
  </sheetData>
  <mergeCells count="29">
    <mergeCell ref="F23:H23"/>
    <mergeCell ref="I23:K23"/>
    <mergeCell ref="I13:K13"/>
    <mergeCell ref="L13:N13"/>
    <mergeCell ref="D13:D14"/>
    <mergeCell ref="O13:Q13"/>
    <mergeCell ref="D12:Q12"/>
    <mergeCell ref="O2:Q2"/>
    <mergeCell ref="B2:E2"/>
    <mergeCell ref="E13:E14"/>
    <mergeCell ref="F13:H13"/>
    <mergeCell ref="L33:N33"/>
    <mergeCell ref="L18:N18"/>
    <mergeCell ref="L28:N28"/>
    <mergeCell ref="L23:N23"/>
    <mergeCell ref="O18:Q18"/>
    <mergeCell ref="F18:H18"/>
    <mergeCell ref="I18:K18"/>
    <mergeCell ref="F28:H28"/>
    <mergeCell ref="I28:K28"/>
    <mergeCell ref="O28:Q28"/>
    <mergeCell ref="O23:Q23"/>
    <mergeCell ref="B25:C28"/>
    <mergeCell ref="B20:C23"/>
    <mergeCell ref="B13:C18"/>
    <mergeCell ref="O33:Q33"/>
    <mergeCell ref="B30:C33"/>
    <mergeCell ref="F33:H33"/>
    <mergeCell ref="I33:K33"/>
  </mergeCells>
  <hyperlinks>
    <hyperlink r:id="rId1" ref="O2"/>
  </hyperlin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66CCFF"/>
    <outlinePr summaryBelow="0" summaryRight="0"/>
  </sheetPr>
  <sheetViews>
    <sheetView showGridLines="0" workbookViewId="0"/>
  </sheetViews>
  <sheetFormatPr customHeight="1" defaultColWidth="14.43" defaultRowHeight="15.0"/>
  <cols>
    <col customWidth="1" min="1" max="1" width="1.57"/>
    <col customWidth="1" min="2" max="2" width="10.71"/>
    <col customWidth="1" min="3" max="3" width="4.29"/>
    <col customWidth="1" min="4" max="4" width="5.14"/>
    <col customWidth="1" min="5" max="5" width="31.71"/>
    <col customWidth="1" min="6" max="17" width="8.14"/>
    <col customWidth="1" min="18" max="18" width="3.43"/>
  </cols>
  <sheetData>
    <row r="1" ht="7.5" customHeight="1">
      <c r="A1" s="35"/>
      <c r="B1" s="37"/>
      <c r="C1" s="37"/>
      <c r="D1" s="38"/>
      <c r="E1" s="129"/>
      <c r="F1" s="40"/>
      <c r="G1" s="39"/>
      <c r="H1" s="39"/>
      <c r="I1" s="38"/>
      <c r="J1" s="38"/>
      <c r="K1" s="38"/>
      <c r="L1" s="38"/>
      <c r="M1" s="38"/>
      <c r="N1" s="38"/>
      <c r="O1" s="38"/>
      <c r="P1" s="38"/>
      <c r="Q1" s="38"/>
      <c r="R1" s="38"/>
    </row>
    <row r="2" ht="13.5" customHeight="1">
      <c r="A2" s="35"/>
      <c r="B2" s="41" t="s">
        <v>12</v>
      </c>
      <c r="C2" s="17"/>
      <c r="D2" s="17"/>
      <c r="E2" s="17"/>
      <c r="F2" s="42"/>
      <c r="G2" s="43"/>
      <c r="H2" s="43"/>
      <c r="I2" s="44"/>
      <c r="J2" s="44"/>
      <c r="K2" s="44"/>
      <c r="L2" s="44"/>
      <c r="M2" s="44"/>
      <c r="N2" s="44"/>
      <c r="O2" s="46" t="s">
        <v>13</v>
      </c>
      <c r="P2" s="17"/>
      <c r="Q2" s="18"/>
      <c r="R2" s="48"/>
    </row>
    <row r="3" ht="13.5" customHeight="1">
      <c r="A3" s="35"/>
      <c r="B3" s="50"/>
      <c r="C3" s="52"/>
      <c r="D3" s="53"/>
      <c r="E3" s="130"/>
      <c r="F3" s="55"/>
      <c r="G3" s="54"/>
      <c r="H3" s="54"/>
      <c r="I3" s="53"/>
      <c r="J3" s="53"/>
      <c r="K3" s="53"/>
      <c r="L3" s="53"/>
      <c r="M3" s="53"/>
      <c r="N3" s="53"/>
      <c r="O3" s="53"/>
      <c r="P3" s="53"/>
      <c r="Q3" s="53"/>
      <c r="R3" s="53"/>
    </row>
    <row r="4" ht="13.5" customHeight="1">
      <c r="A4" s="35"/>
      <c r="B4" s="50"/>
      <c r="C4" s="52"/>
      <c r="D4" s="53"/>
      <c r="E4" s="130"/>
      <c r="F4" s="55"/>
      <c r="G4" s="54"/>
      <c r="H4" s="54"/>
      <c r="I4" s="53"/>
      <c r="J4" s="53"/>
      <c r="K4" s="53"/>
      <c r="L4" s="53"/>
      <c r="M4" s="53"/>
      <c r="N4" s="53"/>
      <c r="O4" s="53"/>
      <c r="P4" s="53"/>
      <c r="Q4" s="53"/>
      <c r="R4" s="53"/>
    </row>
    <row r="5" ht="13.5" customHeight="1">
      <c r="A5" s="35"/>
      <c r="B5" s="50"/>
      <c r="C5" s="52"/>
      <c r="D5" s="53"/>
      <c r="E5" s="130"/>
      <c r="F5" s="55"/>
      <c r="G5" s="54"/>
      <c r="H5" s="54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ht="13.5" customHeight="1">
      <c r="A6" s="35"/>
      <c r="B6" s="50"/>
      <c r="C6" s="52"/>
      <c r="D6" s="53"/>
      <c r="E6" s="130"/>
      <c r="F6" s="56"/>
      <c r="G6" s="57"/>
      <c r="H6" s="57"/>
      <c r="I6" s="58"/>
      <c r="J6" s="58"/>
      <c r="K6" s="58"/>
      <c r="L6" s="58"/>
      <c r="M6" s="58"/>
      <c r="N6" s="58"/>
      <c r="O6" s="58"/>
      <c r="P6" s="58"/>
      <c r="Q6" s="58"/>
      <c r="R6" s="58"/>
    </row>
    <row r="7" ht="13.5" customHeight="1">
      <c r="A7" s="35"/>
      <c r="B7" s="50"/>
      <c r="C7" s="52"/>
      <c r="D7" s="53"/>
      <c r="E7" s="130"/>
      <c r="F7" s="56"/>
      <c r="G7" s="57"/>
      <c r="H7" s="57"/>
      <c r="I7" s="58"/>
      <c r="J7" s="58"/>
      <c r="K7" s="58"/>
      <c r="L7" s="58"/>
      <c r="M7" s="58"/>
      <c r="N7" s="58"/>
      <c r="O7" s="58"/>
      <c r="P7" s="58"/>
      <c r="Q7" s="58"/>
      <c r="R7" s="58"/>
    </row>
    <row r="8" ht="21.0" customHeight="1">
      <c r="A8" s="35"/>
      <c r="B8" s="50"/>
      <c r="C8" s="52"/>
      <c r="D8" s="53"/>
      <c r="E8" s="130"/>
      <c r="F8" s="56"/>
      <c r="G8" s="57"/>
      <c r="H8" s="57"/>
      <c r="I8" s="58"/>
      <c r="J8" s="58"/>
      <c r="K8" s="58"/>
      <c r="L8" s="58"/>
      <c r="M8" s="58"/>
      <c r="N8" s="58"/>
      <c r="O8" s="58"/>
      <c r="P8" s="58"/>
      <c r="Q8" s="58"/>
      <c r="R8" s="58"/>
    </row>
    <row r="9" ht="13.5" customHeight="1">
      <c r="A9" s="35"/>
      <c r="B9" s="50"/>
      <c r="C9" s="52"/>
      <c r="D9" s="53"/>
      <c r="E9" s="130"/>
      <c r="F9" s="55"/>
      <c r="G9" s="58"/>
      <c r="H9" s="58"/>
      <c r="I9" s="59"/>
      <c r="J9" s="60"/>
      <c r="K9" s="61"/>
      <c r="L9" s="60"/>
      <c r="M9" s="62"/>
      <c r="N9" s="62"/>
      <c r="O9" s="62"/>
      <c r="P9" s="62"/>
      <c r="Q9" s="62"/>
      <c r="R9" s="62"/>
    </row>
    <row r="10" ht="13.5" customHeight="1">
      <c r="A10" s="35"/>
      <c r="B10" s="50"/>
      <c r="C10" s="52"/>
      <c r="D10" s="53"/>
      <c r="E10" s="130"/>
      <c r="F10" s="58"/>
      <c r="G10" s="58"/>
      <c r="H10" s="58"/>
      <c r="I10" s="59"/>
      <c r="J10" s="60"/>
      <c r="K10" s="61"/>
      <c r="L10" s="53"/>
      <c r="M10" s="53"/>
      <c r="N10" s="53"/>
      <c r="O10" s="53"/>
      <c r="P10" s="53"/>
      <c r="Q10" s="53"/>
      <c r="R10" s="53"/>
    </row>
    <row r="11" ht="7.5" customHeight="1">
      <c r="A11" s="63"/>
      <c r="B11" s="64"/>
      <c r="C11" s="65"/>
      <c r="D11" s="53"/>
      <c r="E11" s="130"/>
      <c r="F11" s="55"/>
      <c r="G11" s="54"/>
      <c r="H11" s="54"/>
      <c r="I11" s="53"/>
      <c r="J11" s="53"/>
      <c r="K11" s="53"/>
      <c r="L11" s="53"/>
      <c r="M11" s="53"/>
      <c r="N11" s="53"/>
      <c r="O11" s="53"/>
      <c r="P11" s="53"/>
      <c r="Q11" s="53"/>
      <c r="R11" s="53"/>
    </row>
    <row r="12" ht="18.75" customHeight="1">
      <c r="A12" s="70"/>
      <c r="B12" s="71" t="s">
        <v>16</v>
      </c>
      <c r="C12" s="18"/>
      <c r="D12" s="72" t="s">
        <v>17</v>
      </c>
      <c r="E12" s="131" t="s">
        <v>6</v>
      </c>
      <c r="F12" s="132" t="s">
        <v>50</v>
      </c>
      <c r="G12" s="77"/>
      <c r="H12" s="79"/>
      <c r="I12" s="132" t="s">
        <v>51</v>
      </c>
      <c r="J12" s="77"/>
      <c r="K12" s="79"/>
      <c r="L12" s="132" t="s">
        <v>52</v>
      </c>
      <c r="M12" s="77"/>
      <c r="N12" s="79"/>
      <c r="O12" s="132" t="s">
        <v>53</v>
      </c>
      <c r="P12" s="77"/>
      <c r="Q12" s="79"/>
      <c r="R12" s="133"/>
    </row>
    <row r="13" ht="18.75" customHeight="1">
      <c r="A13" s="70"/>
      <c r="B13" s="20"/>
      <c r="C13" s="21"/>
      <c r="D13" s="82"/>
      <c r="E13" s="83"/>
      <c r="F13" s="84" t="s">
        <v>23</v>
      </c>
      <c r="G13" s="85" t="s">
        <v>24</v>
      </c>
      <c r="H13" s="86" t="s">
        <v>8</v>
      </c>
      <c r="I13" s="84" t="s">
        <v>23</v>
      </c>
      <c r="J13" s="85" t="s">
        <v>24</v>
      </c>
      <c r="K13" s="86" t="s">
        <v>8</v>
      </c>
      <c r="L13" s="84" t="s">
        <v>23</v>
      </c>
      <c r="M13" s="85" t="s">
        <v>24</v>
      </c>
      <c r="N13" s="86" t="s">
        <v>8</v>
      </c>
      <c r="O13" s="84" t="s">
        <v>23</v>
      </c>
      <c r="P13" s="85" t="s">
        <v>24</v>
      </c>
      <c r="Q13" s="86" t="s">
        <v>8</v>
      </c>
      <c r="R13" s="87"/>
    </row>
    <row r="14" ht="18.75" customHeight="1">
      <c r="A14" s="88"/>
      <c r="B14" s="20"/>
      <c r="C14" s="21"/>
      <c r="D14" s="134" t="s">
        <v>25</v>
      </c>
      <c r="E14" s="135" t="s">
        <v>14</v>
      </c>
      <c r="F14" s="91" t="s">
        <v>54</v>
      </c>
      <c r="G14" s="92">
        <v>3.0</v>
      </c>
      <c r="H14" s="93">
        <f>IFERROR(FLOOR(SQMAX*0.8,2.5),"")</f>
        <v>80</v>
      </c>
      <c r="I14" s="91" t="str">
        <f t="shared" ref="I14:J14" si="1">F14</f>
        <v>2</v>
      </c>
      <c r="J14" s="94">
        <f t="shared" si="1"/>
        <v>3</v>
      </c>
      <c r="K14" s="93">
        <f>IFERROR(FLOOR(SQMAX*0.84,2.5),"")</f>
        <v>82.5</v>
      </c>
      <c r="L14" s="91" t="s">
        <v>54</v>
      </c>
      <c r="M14" s="94" t="s">
        <v>54</v>
      </c>
      <c r="N14" s="93">
        <f>IFERROR(FLOOR(SQMAX*0.88,2.5),"")</f>
        <v>87.5</v>
      </c>
      <c r="O14" s="136" t="s">
        <v>55</v>
      </c>
      <c r="P14" s="137"/>
      <c r="Q14" s="138"/>
      <c r="R14" s="95"/>
    </row>
    <row r="15" ht="18.75" customHeight="1">
      <c r="A15" s="88"/>
      <c r="B15" s="20"/>
      <c r="C15" s="21"/>
      <c r="D15" s="82"/>
      <c r="E15" s="83"/>
      <c r="F15" s="91" t="s">
        <v>26</v>
      </c>
      <c r="G15" s="92">
        <v>5.0</v>
      </c>
      <c r="H15" s="93">
        <f>IFERROR(FLOOR(SQMAX*0.72,2.5),"")</f>
        <v>70</v>
      </c>
      <c r="I15" s="91" t="str">
        <f t="shared" ref="I15:J15" si="2">F15</f>
        <v>3</v>
      </c>
      <c r="J15" s="94">
        <f t="shared" si="2"/>
        <v>5</v>
      </c>
      <c r="K15" s="93">
        <f>IFERROR(FLOOR(SQMAX*0.74,2.5),"")</f>
        <v>72.5</v>
      </c>
      <c r="L15" s="91" t="s">
        <v>54</v>
      </c>
      <c r="M15" s="94" t="s">
        <v>28</v>
      </c>
      <c r="N15" s="93">
        <f>IFERROR(FLOOR(SQMAX*0.76,2.5),"")</f>
        <v>75</v>
      </c>
      <c r="O15" s="20"/>
      <c r="Q15" s="21"/>
      <c r="R15" s="95"/>
    </row>
    <row r="16" ht="18.75" customHeight="1">
      <c r="A16" s="88"/>
      <c r="B16" s="20"/>
      <c r="C16" s="21"/>
      <c r="D16" s="89" t="s">
        <v>29</v>
      </c>
      <c r="E16" s="118" t="s">
        <v>15</v>
      </c>
      <c r="F16" s="91" t="s">
        <v>28</v>
      </c>
      <c r="G16" s="92">
        <v>6.0</v>
      </c>
      <c r="H16" s="93">
        <f>IFERROR(FLOOR(BPMAX*0.74,2.5),"")</f>
        <v>72.5</v>
      </c>
      <c r="I16" s="91" t="str">
        <f t="shared" ref="I16:J16" si="3">F16</f>
        <v>5</v>
      </c>
      <c r="J16" s="94">
        <f t="shared" si="3"/>
        <v>6</v>
      </c>
      <c r="K16" s="93">
        <f>IFERROR(FLOOR(BPMAX*0.76,2.5),"")</f>
        <v>75</v>
      </c>
      <c r="L16" s="91" t="str">
        <f t="shared" ref="L16:L17" si="4">I16</f>
        <v>5</v>
      </c>
      <c r="M16" s="94" t="s">
        <v>28</v>
      </c>
      <c r="N16" s="93">
        <f>IFERROR(FLOOR(BPMAX*0.78,2.5),"")</f>
        <v>77.5</v>
      </c>
      <c r="O16" s="20"/>
      <c r="Q16" s="21"/>
      <c r="R16" s="95"/>
    </row>
    <row r="17" ht="18.75" customHeight="1">
      <c r="A17" s="88"/>
      <c r="B17" s="20"/>
      <c r="C17" s="21"/>
      <c r="D17" s="89" t="s">
        <v>30</v>
      </c>
      <c r="E17" s="118" t="s">
        <v>56</v>
      </c>
      <c r="F17" s="91" t="s">
        <v>27</v>
      </c>
      <c r="G17" s="92">
        <v>8.0</v>
      </c>
      <c r="H17" s="93" t="s">
        <v>35</v>
      </c>
      <c r="I17" s="91" t="str">
        <f>F17</f>
        <v>4</v>
      </c>
      <c r="J17" s="94" t="s">
        <v>57</v>
      </c>
      <c r="K17" s="96" t="str">
        <f>IFERROR(H17+#REF!,H17)</f>
        <v>?</v>
      </c>
      <c r="L17" s="91" t="str">
        <f t="shared" si="4"/>
        <v>4</v>
      </c>
      <c r="M17" s="94" t="s">
        <v>40</v>
      </c>
      <c r="N17" s="96" t="str">
        <f>IFERROR(K17+#REF!,K17)</f>
        <v>?</v>
      </c>
      <c r="O17" s="139"/>
      <c r="P17" s="140"/>
      <c r="Q17" s="141"/>
      <c r="R17" s="95"/>
    </row>
    <row r="18" ht="18.75" customHeight="1">
      <c r="A18" s="88"/>
      <c r="B18" s="20"/>
      <c r="C18" s="21"/>
      <c r="D18" s="98" t="s">
        <v>32</v>
      </c>
      <c r="E18" s="142" t="s">
        <v>37</v>
      </c>
      <c r="F18" s="100" t="s">
        <v>38</v>
      </c>
      <c r="G18" s="101"/>
      <c r="H18" s="102"/>
      <c r="I18" s="100" t="s">
        <v>38</v>
      </c>
      <c r="J18" s="101"/>
      <c r="K18" s="102"/>
      <c r="L18" s="100" t="s">
        <v>38</v>
      </c>
      <c r="M18" s="101"/>
      <c r="N18" s="102"/>
      <c r="O18" s="143" t="s">
        <v>58</v>
      </c>
      <c r="P18" s="144" t="s">
        <v>59</v>
      </c>
      <c r="Q18" s="145">
        <f>IFERROR(FLOOR(SQMAX*0.9,2.5),"")</f>
        <v>90</v>
      </c>
      <c r="R18" s="95"/>
    </row>
    <row r="19" ht="18.75" customHeight="1">
      <c r="A19" s="88"/>
      <c r="B19" s="103"/>
      <c r="C19" s="104"/>
      <c r="D19" s="53"/>
      <c r="E19" s="130"/>
      <c r="F19" s="58"/>
      <c r="G19" s="58"/>
      <c r="H19" s="58"/>
      <c r="I19" s="59"/>
      <c r="J19" s="60"/>
      <c r="K19" s="61"/>
      <c r="L19" s="53"/>
      <c r="M19" s="53"/>
      <c r="N19" s="53"/>
      <c r="O19" s="53"/>
      <c r="P19" s="53"/>
      <c r="Q19" s="53"/>
      <c r="R19" s="53"/>
    </row>
    <row r="20" ht="18.75" customHeight="1">
      <c r="A20" s="88"/>
      <c r="B20" s="146" t="s">
        <v>39</v>
      </c>
      <c r="C20" s="18"/>
      <c r="D20" s="147" t="s">
        <v>25</v>
      </c>
      <c r="E20" s="148" t="s">
        <v>18</v>
      </c>
      <c r="F20" s="113" t="s">
        <v>26</v>
      </c>
      <c r="G20" s="114">
        <v>3.0</v>
      </c>
      <c r="H20" s="115">
        <f>IFERROR(FLOOR(DLMAX*0.8,2.5),"")</f>
        <v>80</v>
      </c>
      <c r="I20" s="113" t="str">
        <f t="shared" ref="I20:J20" si="5">F20</f>
        <v>3</v>
      </c>
      <c r="J20" s="116">
        <f t="shared" si="5"/>
        <v>3</v>
      </c>
      <c r="K20" s="115">
        <f>IFERROR(FLOOR(DLMAX*0.84,2.5),"")</f>
        <v>82.5</v>
      </c>
      <c r="L20" s="113" t="s">
        <v>54</v>
      </c>
      <c r="M20" s="116" t="s">
        <v>54</v>
      </c>
      <c r="N20" s="115">
        <f>IFERROR(FLOOR(DLMAX*0.88,2.5),"")</f>
        <v>87.5</v>
      </c>
      <c r="O20" s="149" t="s">
        <v>60</v>
      </c>
      <c r="P20" s="17"/>
      <c r="Q20" s="18"/>
      <c r="R20" s="97"/>
    </row>
    <row r="21" ht="18.75" customHeight="1">
      <c r="A21" s="88"/>
      <c r="B21" s="20"/>
      <c r="C21" s="21"/>
      <c r="D21" s="82"/>
      <c r="E21" s="83"/>
      <c r="F21" s="91" t="s">
        <v>54</v>
      </c>
      <c r="G21" s="92">
        <v>6.0</v>
      </c>
      <c r="H21" s="93">
        <f>IFERROR(FLOOR(DLMAX*0.7,2.5),"")</f>
        <v>70</v>
      </c>
      <c r="I21" s="91" t="str">
        <f t="shared" ref="I21:J21" si="6">F21</f>
        <v>2</v>
      </c>
      <c r="J21" s="94">
        <f t="shared" si="6"/>
        <v>6</v>
      </c>
      <c r="K21" s="93">
        <f>IFERROR(FLOOR(DLMAX*0.72,2.5),"")</f>
        <v>70</v>
      </c>
      <c r="L21" s="91" t="s">
        <v>58</v>
      </c>
      <c r="M21" s="94" t="s">
        <v>28</v>
      </c>
      <c r="N21" s="93">
        <f>IFERROR(FLOOR(DLMAX*0.74,2.5),"")</f>
        <v>72.5</v>
      </c>
      <c r="O21" s="20"/>
      <c r="Q21" s="21"/>
      <c r="R21" s="97"/>
    </row>
    <row r="22" ht="33.75" customHeight="1">
      <c r="A22" s="88"/>
      <c r="B22" s="20"/>
      <c r="C22" s="21"/>
      <c r="D22" s="89" t="s">
        <v>29</v>
      </c>
      <c r="E22" s="118" t="s">
        <v>61</v>
      </c>
      <c r="F22" s="91" t="s">
        <v>27</v>
      </c>
      <c r="G22" s="92" t="s">
        <v>42</v>
      </c>
      <c r="H22" s="93">
        <f>IFERROR(FLOOR(BPMAX*0.68,2.5),"")</f>
        <v>67.5</v>
      </c>
      <c r="I22" s="91" t="str">
        <f t="shared" ref="I22:J22" si="7">F22</f>
        <v>4</v>
      </c>
      <c r="J22" s="94" t="str">
        <f t="shared" si="7"/>
        <v>RPE9</v>
      </c>
      <c r="K22" s="93">
        <f>IFERROR(FLOOR(BPMAX*0.7,2.5),"")</f>
        <v>70</v>
      </c>
      <c r="L22" s="91" t="str">
        <f t="shared" ref="L22:M22" si="8">I22</f>
        <v>4</v>
      </c>
      <c r="M22" s="94" t="str">
        <f t="shared" si="8"/>
        <v>RPE9</v>
      </c>
      <c r="N22" s="93">
        <f>IFERROR(FLOOR(BPMAX*0.72,2.5),"")</f>
        <v>70</v>
      </c>
      <c r="O22" s="20"/>
      <c r="Q22" s="21"/>
      <c r="R22" s="97"/>
    </row>
    <row r="23" ht="18.75" customHeight="1">
      <c r="A23" s="88"/>
      <c r="B23" s="20"/>
      <c r="C23" s="21"/>
      <c r="D23" s="89" t="s">
        <v>30</v>
      </c>
      <c r="E23" s="118" t="s">
        <v>62</v>
      </c>
      <c r="F23" s="91" t="s">
        <v>26</v>
      </c>
      <c r="G23" s="92">
        <v>12.0</v>
      </c>
      <c r="H23" s="93" t="s">
        <v>35</v>
      </c>
      <c r="I23" s="91" t="str">
        <f t="shared" ref="I23:I24" si="9">F23</f>
        <v>3</v>
      </c>
      <c r="J23" s="94" t="s">
        <v>63</v>
      </c>
      <c r="K23" s="96" t="str">
        <f t="shared" ref="K23:K24" si="10">IFERROR(H23+#REF!,H23)</f>
        <v>?</v>
      </c>
      <c r="L23" s="91" t="str">
        <f t="shared" ref="L23:L24" si="11">I23</f>
        <v>3</v>
      </c>
      <c r="M23" s="94" t="s">
        <v>44</v>
      </c>
      <c r="N23" s="96" t="str">
        <f t="shared" ref="N23:N24" si="12">IFERROR(K23+#REF!,K23)</f>
        <v>?</v>
      </c>
      <c r="O23" s="20"/>
      <c r="Q23" s="21"/>
      <c r="R23" s="97"/>
    </row>
    <row r="24" ht="36.75" customHeight="1">
      <c r="A24" s="88"/>
      <c r="B24" s="20"/>
      <c r="C24" s="21"/>
      <c r="D24" s="89" t="s">
        <v>32</v>
      </c>
      <c r="E24" s="118" t="s">
        <v>64</v>
      </c>
      <c r="F24" s="91" t="s">
        <v>26</v>
      </c>
      <c r="G24" s="92">
        <v>12.0</v>
      </c>
      <c r="H24" s="93" t="s">
        <v>35</v>
      </c>
      <c r="I24" s="91" t="str">
        <f t="shared" si="9"/>
        <v>3</v>
      </c>
      <c r="J24" s="94" t="s">
        <v>44</v>
      </c>
      <c r="K24" s="96" t="str">
        <f t="shared" si="10"/>
        <v>?</v>
      </c>
      <c r="L24" s="91" t="str">
        <f t="shared" si="11"/>
        <v>3</v>
      </c>
      <c r="M24" s="94" t="s">
        <v>40</v>
      </c>
      <c r="N24" s="96" t="str">
        <f t="shared" si="12"/>
        <v>?</v>
      </c>
      <c r="O24" s="139"/>
      <c r="P24" s="140"/>
      <c r="Q24" s="141"/>
      <c r="R24" s="97"/>
    </row>
    <row r="25" ht="18.75" customHeight="1">
      <c r="A25" s="88"/>
      <c r="B25" s="20"/>
      <c r="C25" s="21"/>
      <c r="D25" s="98" t="s">
        <v>36</v>
      </c>
      <c r="E25" s="142" t="s">
        <v>37</v>
      </c>
      <c r="F25" s="100" t="s">
        <v>38</v>
      </c>
      <c r="G25" s="101"/>
      <c r="H25" s="102"/>
      <c r="I25" s="100" t="s">
        <v>38</v>
      </c>
      <c r="J25" s="101"/>
      <c r="K25" s="102"/>
      <c r="L25" s="100" t="s">
        <v>38</v>
      </c>
      <c r="M25" s="101"/>
      <c r="N25" s="102"/>
      <c r="O25" s="150" t="s">
        <v>58</v>
      </c>
      <c r="P25" s="151" t="s">
        <v>59</v>
      </c>
      <c r="Q25" s="152">
        <f>IFERROR(FLOOR(BPMAX*0.92,2.5),"")</f>
        <v>90</v>
      </c>
      <c r="R25" s="95"/>
    </row>
    <row r="26" ht="18.75" customHeight="1">
      <c r="A26" s="88"/>
      <c r="B26" s="103"/>
      <c r="C26" s="104"/>
      <c r="D26" s="53"/>
      <c r="E26" s="130"/>
      <c r="F26" s="58"/>
      <c r="G26" s="58"/>
      <c r="H26" s="58"/>
      <c r="I26" s="59"/>
      <c r="J26" s="60"/>
      <c r="K26" s="61"/>
      <c r="L26" s="53"/>
      <c r="M26" s="53"/>
      <c r="N26" s="53"/>
      <c r="O26" s="53"/>
      <c r="P26" s="53"/>
      <c r="Q26" s="53"/>
      <c r="R26" s="53"/>
    </row>
    <row r="27" ht="18.75" customHeight="1">
      <c r="A27" s="88"/>
      <c r="B27" s="153" t="s">
        <v>46</v>
      </c>
      <c r="C27" s="21"/>
      <c r="D27" s="111" t="s">
        <v>25</v>
      </c>
      <c r="E27" s="154" t="s">
        <v>14</v>
      </c>
      <c r="F27" s="113" t="s">
        <v>27</v>
      </c>
      <c r="G27" s="114">
        <v>6.0</v>
      </c>
      <c r="H27" s="115">
        <f>IFERROR(FLOOR(SQMAX*0.68,2.5),"")</f>
        <v>67.5</v>
      </c>
      <c r="I27" s="113" t="str">
        <f t="shared" ref="I27:J27" si="13">F27</f>
        <v>4</v>
      </c>
      <c r="J27" s="116">
        <f t="shared" si="13"/>
        <v>6</v>
      </c>
      <c r="K27" s="115">
        <f>IFERROR(FLOOR(SQMAX*0.7,2.5),"")</f>
        <v>70</v>
      </c>
      <c r="L27" s="113" t="s">
        <v>26</v>
      </c>
      <c r="M27" s="116">
        <f>J27</f>
        <v>6</v>
      </c>
      <c r="N27" s="115">
        <f>IFERROR(FLOOR(SQMAX*0.72,2.5),"")</f>
        <v>70</v>
      </c>
      <c r="O27" s="155" t="s">
        <v>65</v>
      </c>
      <c r="P27" s="17"/>
      <c r="Q27" s="18"/>
      <c r="R27" s="95"/>
    </row>
    <row r="28" ht="18.75" customHeight="1">
      <c r="A28" s="88"/>
      <c r="B28" s="20"/>
      <c r="C28" s="21"/>
      <c r="D28" s="134" t="s">
        <v>29</v>
      </c>
      <c r="E28" s="135" t="s">
        <v>15</v>
      </c>
      <c r="F28" s="91" t="s">
        <v>26</v>
      </c>
      <c r="G28" s="92">
        <v>3.0</v>
      </c>
      <c r="H28" s="93">
        <f>IFERROR(FLOOR(BPMAX*0.84,2.5),"")</f>
        <v>82.5</v>
      </c>
      <c r="I28" s="91" t="str">
        <f t="shared" ref="I28:J28" si="14">F28</f>
        <v>3</v>
      </c>
      <c r="J28" s="94">
        <f t="shared" si="14"/>
        <v>3</v>
      </c>
      <c r="K28" s="93">
        <f>IFERROR(FLOOR(BPMAX*0.86,2.5),"")</f>
        <v>85</v>
      </c>
      <c r="L28" s="91" t="s">
        <v>26</v>
      </c>
      <c r="M28" s="94" t="s">
        <v>54</v>
      </c>
      <c r="N28" s="93">
        <f>IFERROR(FLOOR(BPMAX*0.88,2.5),"")</f>
        <v>87.5</v>
      </c>
      <c r="O28" s="20"/>
      <c r="Q28" s="21"/>
      <c r="R28" s="95"/>
    </row>
    <row r="29" ht="18.75" customHeight="1">
      <c r="A29" s="88"/>
      <c r="B29" s="20"/>
      <c r="C29" s="21"/>
      <c r="D29" s="82"/>
      <c r="E29" s="83"/>
      <c r="F29" s="91" t="s">
        <v>26</v>
      </c>
      <c r="G29" s="92">
        <v>5.0</v>
      </c>
      <c r="H29" s="93">
        <f>IFERROR(FLOOR(BPMAX*0.78,2.5),"")</f>
        <v>77.5</v>
      </c>
      <c r="I29" s="91" t="str">
        <f t="shared" ref="I29:J29" si="15">F29</f>
        <v>3</v>
      </c>
      <c r="J29" s="94">
        <f t="shared" si="15"/>
        <v>5</v>
      </c>
      <c r="K29" s="93">
        <f>IFERROR(FLOOR(BPMAX*0.8,2.5),"")</f>
        <v>80</v>
      </c>
      <c r="L29" s="91" t="str">
        <f>I29</f>
        <v>3</v>
      </c>
      <c r="M29" s="94" t="s">
        <v>27</v>
      </c>
      <c r="N29" s="93">
        <f>IFERROR(FLOOR(BPMAX*0.82,2.5),"")</f>
        <v>80</v>
      </c>
      <c r="O29" s="20"/>
      <c r="Q29" s="21"/>
      <c r="R29" s="95"/>
    </row>
    <row r="30" ht="18.75" customHeight="1">
      <c r="A30" s="88"/>
      <c r="B30" s="20"/>
      <c r="C30" s="21"/>
      <c r="D30" s="89" t="s">
        <v>30</v>
      </c>
      <c r="E30" s="118" t="s">
        <v>66</v>
      </c>
      <c r="F30" s="91" t="s">
        <v>27</v>
      </c>
      <c r="G30" s="92">
        <v>4.0</v>
      </c>
      <c r="H30" s="93">
        <f>IFERROR(FLOOR(DLMAX*0.68,2.5),"")</f>
        <v>67.5</v>
      </c>
      <c r="I30" s="91" t="str">
        <f t="shared" ref="I30:J30" si="16">F30</f>
        <v>4</v>
      </c>
      <c r="J30" s="94">
        <f t="shared" si="16"/>
        <v>4</v>
      </c>
      <c r="K30" s="93">
        <f>IFERROR(FLOOR(DLMAX*0.7,2.5),"")</f>
        <v>70</v>
      </c>
      <c r="L30" s="91" t="s">
        <v>26</v>
      </c>
      <c r="M30" s="94" t="s">
        <v>26</v>
      </c>
      <c r="N30" s="93">
        <f>IFERROR(FLOOR(DLMAX*0.72,2.5),"")</f>
        <v>70</v>
      </c>
      <c r="O30" s="139"/>
      <c r="P30" s="140"/>
      <c r="Q30" s="141"/>
      <c r="R30" s="95"/>
    </row>
    <row r="31" ht="18.75" customHeight="1">
      <c r="A31" s="88"/>
      <c r="B31" s="23"/>
      <c r="C31" s="25"/>
      <c r="D31" s="98" t="s">
        <v>36</v>
      </c>
      <c r="E31" s="142" t="s">
        <v>37</v>
      </c>
      <c r="F31" s="100" t="s">
        <v>38</v>
      </c>
      <c r="G31" s="101"/>
      <c r="H31" s="102"/>
      <c r="I31" s="100" t="s">
        <v>38</v>
      </c>
      <c r="J31" s="101"/>
      <c r="K31" s="102"/>
      <c r="L31" s="100" t="s">
        <v>38</v>
      </c>
      <c r="M31" s="101"/>
      <c r="N31" s="102"/>
      <c r="O31" s="156" t="s">
        <v>58</v>
      </c>
      <c r="P31" s="151" t="s">
        <v>59</v>
      </c>
      <c r="Q31" s="152">
        <f>IFERROR(FLOOR(DLMAX*0.92,2.5),"")</f>
        <v>90</v>
      </c>
      <c r="R31" s="95"/>
    </row>
    <row r="32" ht="13.5" customHeight="1">
      <c r="A32" s="88"/>
      <c r="B32" s="157"/>
      <c r="C32" s="157"/>
      <c r="D32" s="53"/>
      <c r="E32" s="130"/>
      <c r="F32" s="58"/>
      <c r="G32" s="58"/>
      <c r="H32" s="58"/>
      <c r="I32" s="59"/>
      <c r="J32" s="60"/>
      <c r="K32" s="61"/>
      <c r="L32" s="53"/>
      <c r="M32" s="53"/>
      <c r="N32" s="53"/>
      <c r="O32" s="53"/>
      <c r="P32" s="53"/>
      <c r="Q32" s="53"/>
      <c r="R32" s="53"/>
    </row>
  </sheetData>
  <mergeCells count="29">
    <mergeCell ref="O20:Q24"/>
    <mergeCell ref="L18:N18"/>
    <mergeCell ref="L25:N25"/>
    <mergeCell ref="F25:H25"/>
    <mergeCell ref="O27:Q30"/>
    <mergeCell ref="O2:Q2"/>
    <mergeCell ref="B2:E2"/>
    <mergeCell ref="E12:E13"/>
    <mergeCell ref="E14:E15"/>
    <mergeCell ref="O14:Q17"/>
    <mergeCell ref="O12:Q12"/>
    <mergeCell ref="D14:D15"/>
    <mergeCell ref="B12:C18"/>
    <mergeCell ref="E20:E21"/>
    <mergeCell ref="B20:C25"/>
    <mergeCell ref="D20:D21"/>
    <mergeCell ref="I12:K12"/>
    <mergeCell ref="L12:N12"/>
    <mergeCell ref="F12:H12"/>
    <mergeCell ref="F18:H18"/>
    <mergeCell ref="D12:D13"/>
    <mergeCell ref="D28:D29"/>
    <mergeCell ref="E28:E29"/>
    <mergeCell ref="B27:C31"/>
    <mergeCell ref="L31:N31"/>
    <mergeCell ref="F31:H31"/>
    <mergeCell ref="I31:K31"/>
    <mergeCell ref="I18:K18"/>
    <mergeCell ref="I25:K25"/>
  </mergeCells>
  <hyperlinks>
    <hyperlink r:id="rId1" ref="O2"/>
  </hyperlin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66CCFF"/>
    <outlinePr summaryBelow="0" summaryRight="0"/>
  </sheetPr>
  <sheetViews>
    <sheetView showGridLines="0" workbookViewId="0"/>
  </sheetViews>
  <sheetFormatPr customHeight="1" defaultColWidth="14.43" defaultRowHeight="15.0"/>
  <cols>
    <col customWidth="1" min="1" max="1" width="1.57"/>
    <col customWidth="1" min="2" max="2" width="10.71"/>
    <col customWidth="1" min="3" max="3" width="4.29"/>
    <col customWidth="1" min="4" max="4" width="5.14"/>
    <col customWidth="1" min="5" max="5" width="31.57"/>
    <col customWidth="1" min="6" max="17" width="8.14"/>
    <col customWidth="1" min="18" max="18" width="3.43"/>
  </cols>
  <sheetData>
    <row r="1" ht="7.5" customHeight="1">
      <c r="A1" s="35"/>
      <c r="B1" s="37"/>
      <c r="C1" s="37"/>
      <c r="D1" s="38"/>
      <c r="E1" s="39"/>
      <c r="F1" s="40"/>
      <c r="G1" s="39"/>
      <c r="H1" s="39"/>
      <c r="I1" s="38"/>
      <c r="J1" s="38"/>
      <c r="K1" s="38"/>
      <c r="L1" s="38"/>
      <c r="M1" s="38"/>
      <c r="N1" s="38"/>
      <c r="O1" s="38"/>
      <c r="P1" s="38"/>
      <c r="Q1" s="38"/>
      <c r="R1" s="38"/>
    </row>
    <row r="2" ht="13.5" customHeight="1">
      <c r="A2" s="35"/>
      <c r="B2" s="41" t="s">
        <v>12</v>
      </c>
      <c r="C2" s="17"/>
      <c r="D2" s="17"/>
      <c r="E2" s="17"/>
      <c r="F2" s="42"/>
      <c r="G2" s="43"/>
      <c r="H2" s="43"/>
      <c r="I2" s="44"/>
      <c r="J2" s="44"/>
      <c r="K2" s="44"/>
      <c r="L2" s="44"/>
      <c r="M2" s="44"/>
      <c r="N2" s="44"/>
      <c r="O2" s="46" t="s">
        <v>13</v>
      </c>
      <c r="P2" s="17"/>
      <c r="Q2" s="18"/>
      <c r="R2" s="48"/>
    </row>
    <row r="3" ht="13.5" customHeight="1">
      <c r="A3" s="35"/>
      <c r="B3" s="50"/>
      <c r="C3" s="52"/>
      <c r="D3" s="53"/>
      <c r="E3" s="54"/>
      <c r="F3" s="55"/>
      <c r="G3" s="54"/>
      <c r="H3" s="54"/>
      <c r="I3" s="53"/>
      <c r="J3" s="53"/>
      <c r="K3" s="53"/>
      <c r="L3" s="53"/>
      <c r="M3" s="53"/>
      <c r="N3" s="53"/>
      <c r="O3" s="53"/>
      <c r="P3" s="53"/>
      <c r="Q3" s="53"/>
      <c r="R3" s="53"/>
    </row>
    <row r="4" ht="13.5" customHeight="1">
      <c r="A4" s="35"/>
      <c r="B4" s="50"/>
      <c r="C4" s="52"/>
      <c r="D4" s="53"/>
      <c r="E4" s="54"/>
      <c r="F4" s="55"/>
      <c r="G4" s="54"/>
      <c r="H4" s="54"/>
      <c r="I4" s="53"/>
      <c r="J4" s="53"/>
      <c r="K4" s="53"/>
      <c r="L4" s="53"/>
      <c r="M4" s="53"/>
      <c r="N4" s="53"/>
      <c r="O4" s="53"/>
      <c r="P4" s="53"/>
      <c r="Q4" s="53"/>
      <c r="R4" s="53"/>
    </row>
    <row r="5" ht="13.5" customHeight="1">
      <c r="A5" s="35"/>
      <c r="B5" s="50"/>
      <c r="C5" s="52"/>
      <c r="D5" s="53"/>
      <c r="E5" s="54"/>
      <c r="F5" s="55"/>
      <c r="G5" s="54"/>
      <c r="H5" s="54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ht="13.5" customHeight="1">
      <c r="A6" s="35"/>
      <c r="B6" s="50"/>
      <c r="C6" s="52"/>
      <c r="D6" s="53"/>
      <c r="E6" s="54"/>
      <c r="F6" s="56"/>
      <c r="G6" s="57"/>
      <c r="H6" s="57"/>
      <c r="I6" s="58"/>
      <c r="J6" s="58"/>
      <c r="K6" s="58"/>
      <c r="L6" s="58"/>
      <c r="M6" s="58"/>
      <c r="N6" s="58"/>
      <c r="O6" s="58"/>
      <c r="P6" s="58"/>
      <c r="Q6" s="58"/>
      <c r="R6" s="58"/>
    </row>
    <row r="7" ht="13.5" customHeight="1">
      <c r="A7" s="35"/>
      <c r="B7" s="50"/>
      <c r="C7" s="52"/>
      <c r="D7" s="53"/>
      <c r="E7" s="54"/>
      <c r="F7" s="56"/>
      <c r="G7" s="57"/>
      <c r="H7" s="57"/>
      <c r="I7" s="58"/>
      <c r="J7" s="58"/>
      <c r="K7" s="58"/>
      <c r="L7" s="58"/>
      <c r="M7" s="58"/>
      <c r="N7" s="58"/>
      <c r="O7" s="58"/>
      <c r="P7" s="58"/>
      <c r="Q7" s="58"/>
      <c r="R7" s="58"/>
    </row>
    <row r="8" ht="21.0" customHeight="1">
      <c r="A8" s="35"/>
      <c r="B8" s="50"/>
      <c r="C8" s="52"/>
      <c r="D8" s="53"/>
      <c r="E8" s="54"/>
      <c r="F8" s="56"/>
      <c r="G8" s="57"/>
      <c r="H8" s="57"/>
      <c r="I8" s="58"/>
      <c r="J8" s="58"/>
      <c r="K8" s="58"/>
      <c r="L8" s="58"/>
      <c r="M8" s="58"/>
      <c r="N8" s="58"/>
      <c r="O8" s="58"/>
      <c r="P8" s="58"/>
      <c r="Q8" s="58"/>
      <c r="R8" s="58"/>
    </row>
    <row r="9" ht="13.5" customHeight="1">
      <c r="A9" s="35"/>
      <c r="B9" s="50"/>
      <c r="C9" s="52"/>
      <c r="D9" s="53"/>
      <c r="E9" s="54"/>
      <c r="F9" s="55"/>
      <c r="G9" s="58"/>
      <c r="H9" s="58"/>
      <c r="I9" s="59"/>
      <c r="J9" s="60"/>
      <c r="K9" s="61"/>
      <c r="L9" s="60"/>
      <c r="M9" s="62"/>
      <c r="N9" s="62"/>
      <c r="O9" s="62"/>
      <c r="P9" s="62"/>
      <c r="Q9" s="62"/>
      <c r="R9" s="62"/>
    </row>
    <row r="10" ht="13.5" customHeight="1">
      <c r="A10" s="35"/>
      <c r="B10" s="50"/>
      <c r="C10" s="52"/>
      <c r="D10" s="53"/>
      <c r="E10" s="54"/>
      <c r="F10" s="58"/>
      <c r="G10" s="58"/>
      <c r="H10" s="58"/>
      <c r="I10" s="59"/>
      <c r="J10" s="60"/>
      <c r="K10" s="61"/>
      <c r="L10" s="53"/>
      <c r="M10" s="53"/>
      <c r="N10" s="53"/>
      <c r="O10" s="53"/>
      <c r="P10" s="53"/>
      <c r="Q10" s="53"/>
      <c r="R10" s="53"/>
    </row>
    <row r="11" ht="7.5" customHeight="1">
      <c r="A11" s="63"/>
      <c r="B11" s="64"/>
      <c r="C11" s="65"/>
      <c r="D11" s="53"/>
      <c r="E11" s="54"/>
      <c r="F11" s="55"/>
      <c r="G11" s="54"/>
      <c r="H11" s="54"/>
      <c r="I11" s="53"/>
      <c r="J11" s="53"/>
      <c r="K11" s="53"/>
      <c r="L11" s="53"/>
      <c r="M11" s="53"/>
      <c r="N11" s="53"/>
      <c r="O11" s="53"/>
      <c r="P11" s="53"/>
      <c r="Q11" s="53"/>
      <c r="R11" s="53"/>
    </row>
    <row r="12" ht="18.75" customHeight="1">
      <c r="A12" s="70"/>
      <c r="B12" s="71" t="s">
        <v>16</v>
      </c>
      <c r="C12" s="18"/>
      <c r="D12" s="72" t="s">
        <v>17</v>
      </c>
      <c r="E12" s="73" t="s">
        <v>6</v>
      </c>
      <c r="F12" s="132" t="s">
        <v>50</v>
      </c>
      <c r="G12" s="77"/>
      <c r="H12" s="79"/>
      <c r="I12" s="132" t="s">
        <v>51</v>
      </c>
      <c r="J12" s="77"/>
      <c r="K12" s="79"/>
      <c r="L12" s="132" t="s">
        <v>52</v>
      </c>
      <c r="M12" s="77"/>
      <c r="N12" s="79"/>
      <c r="O12" s="132" t="s">
        <v>53</v>
      </c>
      <c r="P12" s="77"/>
      <c r="Q12" s="79"/>
      <c r="R12" s="133"/>
    </row>
    <row r="13" ht="18.75" customHeight="1">
      <c r="A13" s="70"/>
      <c r="B13" s="20"/>
      <c r="C13" s="21"/>
      <c r="D13" s="82"/>
      <c r="E13" s="83"/>
      <c r="F13" s="84" t="s">
        <v>23</v>
      </c>
      <c r="G13" s="85" t="s">
        <v>24</v>
      </c>
      <c r="H13" s="86" t="s">
        <v>8</v>
      </c>
      <c r="I13" s="84" t="s">
        <v>23</v>
      </c>
      <c r="J13" s="85" t="s">
        <v>24</v>
      </c>
      <c r="K13" s="86" t="s">
        <v>8</v>
      </c>
      <c r="L13" s="84" t="s">
        <v>23</v>
      </c>
      <c r="M13" s="85" t="s">
        <v>24</v>
      </c>
      <c r="N13" s="158" t="s">
        <v>8</v>
      </c>
      <c r="O13" s="84" t="s">
        <v>23</v>
      </c>
      <c r="P13" s="85" t="s">
        <v>24</v>
      </c>
      <c r="Q13" s="86" t="s">
        <v>8</v>
      </c>
      <c r="R13" s="87"/>
    </row>
    <row r="14" ht="18.75" customHeight="1">
      <c r="A14" s="88"/>
      <c r="B14" s="20"/>
      <c r="C14" s="21"/>
      <c r="D14" s="134" t="s">
        <v>25</v>
      </c>
      <c r="E14" s="159" t="s">
        <v>14</v>
      </c>
      <c r="F14" s="91" t="s">
        <v>54</v>
      </c>
      <c r="G14" s="92">
        <v>3.0</v>
      </c>
      <c r="H14" s="93">
        <f>IFERROR(FLOOR(SQMAX*0.8,2.5),"")</f>
        <v>80</v>
      </c>
      <c r="I14" s="91" t="str">
        <f t="shared" ref="I14:J14" si="1">F14</f>
        <v>2</v>
      </c>
      <c r="J14" s="94">
        <f t="shared" si="1"/>
        <v>3</v>
      </c>
      <c r="K14" s="93">
        <f>IFERROR(FLOOR(SQMAX*0.84,2.5),"")</f>
        <v>82.5</v>
      </c>
      <c r="L14" s="91" t="s">
        <v>54</v>
      </c>
      <c r="M14" s="94" t="s">
        <v>54</v>
      </c>
      <c r="N14" s="160">
        <f>IFERROR(FLOOR(SQMAX*0.88,2.5),"")</f>
        <v>87.5</v>
      </c>
      <c r="O14" s="136" t="s">
        <v>55</v>
      </c>
      <c r="P14" s="137"/>
      <c r="Q14" s="138"/>
      <c r="R14" s="95"/>
    </row>
    <row r="15" ht="18.75" customHeight="1">
      <c r="A15" s="88"/>
      <c r="B15" s="20"/>
      <c r="C15" s="21"/>
      <c r="D15" s="82"/>
      <c r="E15" s="83"/>
      <c r="F15" s="91" t="s">
        <v>26</v>
      </c>
      <c r="G15" s="92">
        <v>5.0</v>
      </c>
      <c r="H15" s="93">
        <f>IFERROR(FLOOR(SQMAX*0.72,2.5),"")</f>
        <v>70</v>
      </c>
      <c r="I15" s="91" t="str">
        <f t="shared" ref="I15:J15" si="2">F15</f>
        <v>3</v>
      </c>
      <c r="J15" s="94">
        <f t="shared" si="2"/>
        <v>5</v>
      </c>
      <c r="K15" s="93">
        <f>IFERROR(FLOOR(SQMAX*0.74,2.5),"")</f>
        <v>72.5</v>
      </c>
      <c r="L15" s="91" t="s">
        <v>54</v>
      </c>
      <c r="M15" s="94" t="s">
        <v>28</v>
      </c>
      <c r="N15" s="160">
        <f>IFERROR(FLOOR(SQMAX*0.76,2.5),"")</f>
        <v>75</v>
      </c>
      <c r="O15" s="20"/>
      <c r="Q15" s="21"/>
      <c r="R15" s="95"/>
    </row>
    <row r="16" ht="18.75" customHeight="1">
      <c r="A16" s="88"/>
      <c r="B16" s="20"/>
      <c r="C16" s="21"/>
      <c r="D16" s="89" t="s">
        <v>29</v>
      </c>
      <c r="E16" s="90" t="s">
        <v>15</v>
      </c>
      <c r="F16" s="91" t="s">
        <v>28</v>
      </c>
      <c r="G16" s="92">
        <v>6.0</v>
      </c>
      <c r="H16" s="93">
        <f>IFERROR(FLOOR(BPMAX*0.74,2.5),"")</f>
        <v>72.5</v>
      </c>
      <c r="I16" s="91" t="str">
        <f t="shared" ref="I16:J16" si="3">F16</f>
        <v>5</v>
      </c>
      <c r="J16" s="94">
        <f t="shared" si="3"/>
        <v>6</v>
      </c>
      <c r="K16" s="93">
        <f>IFERROR(FLOOR(BPMAX*0.76,2.5),"")</f>
        <v>75</v>
      </c>
      <c r="L16" s="91" t="str">
        <f t="shared" ref="L16:L17" si="4">I16</f>
        <v>5</v>
      </c>
      <c r="M16" s="94" t="s">
        <v>28</v>
      </c>
      <c r="N16" s="160">
        <f>IFERROR(FLOOR(BPMAX*0.78,2.5),"")</f>
        <v>77.5</v>
      </c>
      <c r="O16" s="20"/>
      <c r="Q16" s="21"/>
      <c r="R16" s="95"/>
    </row>
    <row r="17" ht="18.75" customHeight="1">
      <c r="A17" s="88"/>
      <c r="B17" s="20"/>
      <c r="C17" s="21"/>
      <c r="D17" s="89" t="s">
        <v>30</v>
      </c>
      <c r="E17" s="90" t="s">
        <v>56</v>
      </c>
      <c r="F17" s="91" t="s">
        <v>27</v>
      </c>
      <c r="G17" s="92">
        <v>8.0</v>
      </c>
      <c r="H17" s="93" t="s">
        <v>35</v>
      </c>
      <c r="I17" s="91" t="str">
        <f>F17</f>
        <v>4</v>
      </c>
      <c r="J17" s="94" t="s">
        <v>57</v>
      </c>
      <c r="K17" s="96" t="str">
        <f>IFERROR(H17+#REF!,H17)</f>
        <v>?</v>
      </c>
      <c r="L17" s="161" t="str">
        <f t="shared" si="4"/>
        <v>4</v>
      </c>
      <c r="M17" s="162" t="s">
        <v>40</v>
      </c>
      <c r="N17" s="163" t="str">
        <f>IFERROR(K17+#REF!,K17)</f>
        <v>?</v>
      </c>
      <c r="O17" s="139"/>
      <c r="P17" s="140"/>
      <c r="Q17" s="141"/>
      <c r="R17" s="95"/>
    </row>
    <row r="18" ht="18.75" customHeight="1">
      <c r="A18" s="88"/>
      <c r="B18" s="20"/>
      <c r="C18" s="21"/>
      <c r="D18" s="98" t="s">
        <v>32</v>
      </c>
      <c r="E18" s="99" t="s">
        <v>37</v>
      </c>
      <c r="F18" s="100" t="s">
        <v>38</v>
      </c>
      <c r="G18" s="101"/>
      <c r="H18" s="102"/>
      <c r="I18" s="100" t="s">
        <v>38</v>
      </c>
      <c r="J18" s="101"/>
      <c r="K18" s="102"/>
      <c r="L18" s="164" t="s">
        <v>38</v>
      </c>
      <c r="M18" s="165"/>
      <c r="N18" s="166"/>
      <c r="O18" s="156" t="s">
        <v>58</v>
      </c>
      <c r="P18" s="151" t="s">
        <v>59</v>
      </c>
      <c r="Q18" s="152">
        <f>IFERROR(FLOOR(SQMAX*0.9,2.5),"")</f>
        <v>90</v>
      </c>
      <c r="R18" s="95"/>
    </row>
    <row r="19" ht="18.75" customHeight="1">
      <c r="A19" s="88"/>
      <c r="B19" s="103"/>
      <c r="C19" s="104"/>
      <c r="D19" s="53"/>
      <c r="E19" s="54"/>
      <c r="F19" s="58"/>
      <c r="G19" s="58"/>
      <c r="H19" s="58"/>
      <c r="I19" s="59"/>
      <c r="J19" s="60"/>
      <c r="K19" s="61"/>
      <c r="L19" s="53"/>
      <c r="M19" s="53"/>
      <c r="N19" s="53"/>
      <c r="O19" s="53"/>
      <c r="P19" s="53"/>
      <c r="Q19" s="53"/>
      <c r="R19" s="53"/>
    </row>
    <row r="20" ht="18.75" customHeight="1">
      <c r="A20" s="88"/>
      <c r="B20" s="146" t="s">
        <v>39</v>
      </c>
      <c r="C20" s="18"/>
      <c r="D20" s="147" t="s">
        <v>25</v>
      </c>
      <c r="E20" s="167" t="s">
        <v>18</v>
      </c>
      <c r="F20" s="113" t="s">
        <v>26</v>
      </c>
      <c r="G20" s="114">
        <v>3.0</v>
      </c>
      <c r="H20" s="115">
        <f>IFERROR(FLOOR(DLMAX*0.8,2.5),"")</f>
        <v>80</v>
      </c>
      <c r="I20" s="113" t="str">
        <f t="shared" ref="I20:J20" si="5">F20</f>
        <v>3</v>
      </c>
      <c r="J20" s="116">
        <f t="shared" si="5"/>
        <v>3</v>
      </c>
      <c r="K20" s="115">
        <f>IFERROR(FLOOR(DLMAX*0.84,2.5),"")</f>
        <v>82.5</v>
      </c>
      <c r="L20" s="113" t="s">
        <v>54</v>
      </c>
      <c r="M20" s="116" t="s">
        <v>54</v>
      </c>
      <c r="N20" s="115">
        <f>IFERROR(FLOOR(DLMAX*0.88,2.5),"")</f>
        <v>87.5</v>
      </c>
      <c r="O20" s="149" t="s">
        <v>60</v>
      </c>
      <c r="P20" s="17"/>
      <c r="Q20" s="18"/>
      <c r="R20" s="97"/>
    </row>
    <row r="21" ht="18.75" customHeight="1">
      <c r="A21" s="88"/>
      <c r="B21" s="20"/>
      <c r="C21" s="21"/>
      <c r="D21" s="82"/>
      <c r="E21" s="83"/>
      <c r="F21" s="91" t="s">
        <v>54</v>
      </c>
      <c r="G21" s="92">
        <v>6.0</v>
      </c>
      <c r="H21" s="93">
        <f>IFERROR(FLOOR(DLMAX*0.7,2.5),"")</f>
        <v>70</v>
      </c>
      <c r="I21" s="91" t="str">
        <f t="shared" ref="I21:J21" si="6">F21</f>
        <v>2</v>
      </c>
      <c r="J21" s="94">
        <f t="shared" si="6"/>
        <v>6</v>
      </c>
      <c r="K21" s="93">
        <f>IFERROR(FLOOR(DLMAX*0.72,2.5),"")</f>
        <v>70</v>
      </c>
      <c r="L21" s="91" t="s">
        <v>58</v>
      </c>
      <c r="M21" s="94" t="s">
        <v>28</v>
      </c>
      <c r="N21" s="93">
        <f>IFERROR(FLOOR(DLMAX*0.74,2.5),"")</f>
        <v>72.5</v>
      </c>
      <c r="O21" s="20"/>
      <c r="Q21" s="21"/>
      <c r="R21" s="97"/>
    </row>
    <row r="22" ht="33.75" customHeight="1">
      <c r="A22" s="88"/>
      <c r="B22" s="20"/>
      <c r="C22" s="21"/>
      <c r="D22" s="89" t="s">
        <v>29</v>
      </c>
      <c r="E22" s="118" t="s">
        <v>61</v>
      </c>
      <c r="F22" s="91" t="s">
        <v>27</v>
      </c>
      <c r="G22" s="92" t="s">
        <v>42</v>
      </c>
      <c r="H22" s="93">
        <f>IFERROR(FLOOR(BPMAX*0.68,2.5),"")</f>
        <v>67.5</v>
      </c>
      <c r="I22" s="91" t="str">
        <f t="shared" ref="I22:J22" si="7">F22</f>
        <v>4</v>
      </c>
      <c r="J22" s="94" t="str">
        <f t="shared" si="7"/>
        <v>RPE9</v>
      </c>
      <c r="K22" s="93">
        <f>IFERROR(FLOOR(BPMAX*0.7,2.5),"")</f>
        <v>70</v>
      </c>
      <c r="L22" s="91" t="str">
        <f t="shared" ref="L22:M22" si="8">I22</f>
        <v>4</v>
      </c>
      <c r="M22" s="94" t="str">
        <f t="shared" si="8"/>
        <v>RPE9</v>
      </c>
      <c r="N22" s="93">
        <f>IFERROR(FLOOR(BPMAX*0.72,2.5),"")</f>
        <v>70</v>
      </c>
      <c r="O22" s="20"/>
      <c r="Q22" s="21"/>
      <c r="R22" s="97"/>
    </row>
    <row r="23" ht="18.75" customHeight="1">
      <c r="A23" s="88"/>
      <c r="B23" s="20"/>
      <c r="C23" s="21"/>
      <c r="D23" s="89" t="s">
        <v>30</v>
      </c>
      <c r="E23" s="90" t="s">
        <v>62</v>
      </c>
      <c r="F23" s="91" t="s">
        <v>26</v>
      </c>
      <c r="G23" s="92">
        <v>12.0</v>
      </c>
      <c r="H23" s="93" t="s">
        <v>35</v>
      </c>
      <c r="I23" s="91" t="str">
        <f>F23</f>
        <v>3</v>
      </c>
      <c r="J23" s="94" t="s">
        <v>63</v>
      </c>
      <c r="K23" s="96" t="str">
        <f>IFERROR(H23+#REF!,H23)</f>
        <v>?</v>
      </c>
      <c r="L23" s="91" t="str">
        <f>I23</f>
        <v>3</v>
      </c>
      <c r="M23" s="94" t="s">
        <v>44</v>
      </c>
      <c r="N23" s="96" t="str">
        <f>IFERROR(K23+#REF!,K23)</f>
        <v>?</v>
      </c>
      <c r="O23" s="139"/>
      <c r="P23" s="140"/>
      <c r="Q23" s="141"/>
      <c r="R23" s="97"/>
    </row>
    <row r="24" ht="18.75" customHeight="1">
      <c r="A24" s="88"/>
      <c r="B24" s="20"/>
      <c r="C24" s="21"/>
      <c r="D24" s="98" t="s">
        <v>32</v>
      </c>
      <c r="E24" s="99" t="s">
        <v>37</v>
      </c>
      <c r="F24" s="100" t="s">
        <v>38</v>
      </c>
      <c r="G24" s="101"/>
      <c r="H24" s="102"/>
      <c r="I24" s="100" t="s">
        <v>38</v>
      </c>
      <c r="J24" s="101"/>
      <c r="K24" s="102"/>
      <c r="L24" s="100" t="s">
        <v>38</v>
      </c>
      <c r="M24" s="101"/>
      <c r="N24" s="102"/>
      <c r="O24" s="150" t="s">
        <v>58</v>
      </c>
      <c r="P24" s="151" t="s">
        <v>59</v>
      </c>
      <c r="Q24" s="152">
        <f>IFERROR(FLOOR(BPMAX*0.92,2.5),"")</f>
        <v>90</v>
      </c>
      <c r="R24" s="95"/>
    </row>
    <row r="25" ht="18.75" customHeight="1">
      <c r="A25" s="88"/>
      <c r="B25" s="103"/>
      <c r="C25" s="104"/>
      <c r="D25" s="53"/>
      <c r="E25" s="54"/>
      <c r="F25" s="58"/>
      <c r="G25" s="58"/>
      <c r="H25" s="58"/>
      <c r="I25" s="59"/>
      <c r="J25" s="60"/>
      <c r="K25" s="61"/>
      <c r="L25" s="53"/>
      <c r="M25" s="53"/>
      <c r="N25" s="53"/>
      <c r="O25" s="53"/>
      <c r="P25" s="53"/>
      <c r="Q25" s="53"/>
      <c r="R25" s="53"/>
    </row>
    <row r="26" ht="18.75" customHeight="1">
      <c r="A26" s="88"/>
      <c r="B26" s="153" t="s">
        <v>46</v>
      </c>
      <c r="C26" s="21"/>
      <c r="D26" s="111" t="s">
        <v>25</v>
      </c>
      <c r="E26" s="112" t="s">
        <v>14</v>
      </c>
      <c r="F26" s="113" t="s">
        <v>27</v>
      </c>
      <c r="G26" s="114">
        <v>6.0</v>
      </c>
      <c r="H26" s="115">
        <f>IFERROR(FLOOR(SQMAX*0.68,2.5),"")</f>
        <v>67.5</v>
      </c>
      <c r="I26" s="113" t="str">
        <f t="shared" ref="I26:J26" si="9">F26</f>
        <v>4</v>
      </c>
      <c r="J26" s="116">
        <f t="shared" si="9"/>
        <v>6</v>
      </c>
      <c r="K26" s="115">
        <f>IFERROR(FLOOR(SQMAX*0.7,2.5),"")</f>
        <v>70</v>
      </c>
      <c r="L26" s="113" t="s">
        <v>26</v>
      </c>
      <c r="M26" s="116">
        <f>J26</f>
        <v>6</v>
      </c>
      <c r="N26" s="115">
        <f>IFERROR(FLOOR(SQMAX*0.72,2.5),"")</f>
        <v>70</v>
      </c>
      <c r="O26" s="155" t="s">
        <v>65</v>
      </c>
      <c r="P26" s="17"/>
      <c r="Q26" s="18"/>
      <c r="R26" s="95"/>
    </row>
    <row r="27" ht="18.75" customHeight="1">
      <c r="A27" s="88"/>
      <c r="B27" s="20"/>
      <c r="C27" s="21"/>
      <c r="D27" s="134" t="s">
        <v>29</v>
      </c>
      <c r="E27" s="159" t="s">
        <v>15</v>
      </c>
      <c r="F27" s="91" t="s">
        <v>26</v>
      </c>
      <c r="G27" s="92">
        <v>3.0</v>
      </c>
      <c r="H27" s="93">
        <f>IFERROR(FLOOR(BPMAX*0.84,2.5),"")</f>
        <v>82.5</v>
      </c>
      <c r="I27" s="91" t="str">
        <f t="shared" ref="I27:J27" si="10">F27</f>
        <v>3</v>
      </c>
      <c r="J27" s="94">
        <f t="shared" si="10"/>
        <v>3</v>
      </c>
      <c r="K27" s="93">
        <f>IFERROR(FLOOR(BPMAX*0.86,2.5),"")</f>
        <v>85</v>
      </c>
      <c r="L27" s="91" t="s">
        <v>26</v>
      </c>
      <c r="M27" s="94" t="s">
        <v>54</v>
      </c>
      <c r="N27" s="93">
        <f>IFERROR(FLOOR(BPMAX*0.88,2.5),"")</f>
        <v>87.5</v>
      </c>
      <c r="O27" s="20"/>
      <c r="Q27" s="21"/>
      <c r="R27" s="95"/>
    </row>
    <row r="28" ht="18.75" customHeight="1">
      <c r="A28" s="88"/>
      <c r="B28" s="20"/>
      <c r="C28" s="21"/>
      <c r="D28" s="82"/>
      <c r="E28" s="83"/>
      <c r="F28" s="91" t="s">
        <v>26</v>
      </c>
      <c r="G28" s="92">
        <v>5.0</v>
      </c>
      <c r="H28" s="93">
        <f>IFERROR(FLOOR(BPMAX*0.78,2.5),"")</f>
        <v>77.5</v>
      </c>
      <c r="I28" s="91" t="str">
        <f t="shared" ref="I28:J28" si="11">F28</f>
        <v>3</v>
      </c>
      <c r="J28" s="94">
        <f t="shared" si="11"/>
        <v>5</v>
      </c>
      <c r="K28" s="93">
        <f>IFERROR(FLOOR(BPMAX*0.8,2.5),"")</f>
        <v>80</v>
      </c>
      <c r="L28" s="91" t="str">
        <f>I28</f>
        <v>3</v>
      </c>
      <c r="M28" s="94" t="s">
        <v>27</v>
      </c>
      <c r="N28" s="93">
        <f>IFERROR(FLOOR(BPMAX*0.82,2.5),"")</f>
        <v>80</v>
      </c>
      <c r="O28" s="139"/>
      <c r="P28" s="140"/>
      <c r="Q28" s="141"/>
      <c r="R28" s="95"/>
    </row>
    <row r="29" ht="18.75" customHeight="1">
      <c r="A29" s="88"/>
      <c r="B29" s="23"/>
      <c r="C29" s="25"/>
      <c r="D29" s="98" t="s">
        <v>30</v>
      </c>
      <c r="E29" s="99" t="s">
        <v>37</v>
      </c>
      <c r="F29" s="100" t="s">
        <v>38</v>
      </c>
      <c r="G29" s="101"/>
      <c r="H29" s="102"/>
      <c r="I29" s="100" t="s">
        <v>38</v>
      </c>
      <c r="J29" s="101"/>
      <c r="K29" s="102"/>
      <c r="L29" s="100" t="s">
        <v>38</v>
      </c>
      <c r="M29" s="101"/>
      <c r="N29" s="102"/>
      <c r="O29" s="156" t="s">
        <v>58</v>
      </c>
      <c r="P29" s="151" t="s">
        <v>59</v>
      </c>
      <c r="Q29" s="152">
        <f>IFERROR(FLOOR(DLMAX*0.92,2.5),"")</f>
        <v>90</v>
      </c>
      <c r="R29" s="95"/>
    </row>
    <row r="30" ht="13.5" customHeight="1">
      <c r="A30" s="88"/>
      <c r="B30" s="157"/>
      <c r="C30" s="157"/>
      <c r="D30" s="53"/>
      <c r="E30" s="54"/>
      <c r="F30" s="58"/>
      <c r="G30" s="58"/>
      <c r="H30" s="58"/>
      <c r="I30" s="59"/>
      <c r="J30" s="60"/>
      <c r="K30" s="61"/>
      <c r="L30" s="53"/>
      <c r="M30" s="53"/>
      <c r="N30" s="53"/>
      <c r="O30" s="53"/>
      <c r="P30" s="53"/>
      <c r="Q30" s="53"/>
      <c r="R30" s="53"/>
    </row>
    <row r="31" ht="18.75" customHeight="1">
      <c r="A31" s="88"/>
      <c r="B31" s="153" t="s">
        <v>46</v>
      </c>
      <c r="C31" s="21"/>
      <c r="D31" s="111" t="s">
        <v>25</v>
      </c>
      <c r="E31" s="112" t="s">
        <v>66</v>
      </c>
      <c r="F31" s="113" t="s">
        <v>27</v>
      </c>
      <c r="G31" s="114">
        <v>4.0</v>
      </c>
      <c r="H31" s="115">
        <f>IFERROR(FLOOR(DLMAX*0.68,2.5),"")</f>
        <v>67.5</v>
      </c>
      <c r="I31" s="113" t="str">
        <f t="shared" ref="I31:J31" si="12">F31</f>
        <v>4</v>
      </c>
      <c r="J31" s="116">
        <f t="shared" si="12"/>
        <v>4</v>
      </c>
      <c r="K31" s="115">
        <f>IFERROR(FLOOR(DLMAX*0.7,2.5),"")</f>
        <v>70</v>
      </c>
      <c r="L31" s="113" t="s">
        <v>26</v>
      </c>
      <c r="M31" s="116" t="s">
        <v>26</v>
      </c>
      <c r="N31" s="115">
        <f>IFERROR(FLOOR(DLMAX*0.72,2.5),"")</f>
        <v>70</v>
      </c>
      <c r="O31" s="168" t="s">
        <v>67</v>
      </c>
      <c r="P31" s="137"/>
      <c r="Q31" s="169"/>
      <c r="R31" s="95"/>
    </row>
    <row r="32" ht="18.75" customHeight="1">
      <c r="A32" s="88"/>
      <c r="B32" s="20"/>
      <c r="C32" s="21"/>
      <c r="D32" s="134" t="s">
        <v>29</v>
      </c>
      <c r="E32" s="159" t="s">
        <v>15</v>
      </c>
      <c r="F32" s="91" t="s">
        <v>26</v>
      </c>
      <c r="G32" s="92">
        <v>3.0</v>
      </c>
      <c r="H32" s="93">
        <f>IFERROR(FLOOR(BPMAX*0.84,2.5),"")</f>
        <v>82.5</v>
      </c>
      <c r="I32" s="91" t="str">
        <f t="shared" ref="I32:J32" si="13">F32</f>
        <v>3</v>
      </c>
      <c r="J32" s="94">
        <f t="shared" si="13"/>
        <v>3</v>
      </c>
      <c r="K32" s="93">
        <f>IFERROR(FLOOR(BPMAX*0.86,2.5),"")</f>
        <v>85</v>
      </c>
      <c r="L32" s="91" t="s">
        <v>26</v>
      </c>
      <c r="M32" s="94" t="s">
        <v>54</v>
      </c>
      <c r="N32" s="93">
        <f>IFERROR(FLOOR(BPMAX*0.88,2.5),"")</f>
        <v>87.5</v>
      </c>
      <c r="O32" s="20"/>
      <c r="Q32" s="170"/>
      <c r="R32" s="95"/>
    </row>
    <row r="33" ht="18.75" customHeight="1">
      <c r="A33" s="88"/>
      <c r="B33" s="20"/>
      <c r="C33" s="21"/>
      <c r="D33" s="82"/>
      <c r="E33" s="83"/>
      <c r="F33" s="91" t="s">
        <v>26</v>
      </c>
      <c r="G33" s="92">
        <v>5.0</v>
      </c>
      <c r="H33" s="93">
        <f>IFERROR(FLOOR(BPMAX*0.78,2.5),"")</f>
        <v>77.5</v>
      </c>
      <c r="I33" s="91" t="str">
        <f t="shared" ref="I33:J33" si="14">F33</f>
        <v>3</v>
      </c>
      <c r="J33" s="94">
        <f t="shared" si="14"/>
        <v>5</v>
      </c>
      <c r="K33" s="93">
        <f>IFERROR(FLOOR(BPMAX*0.8,2.5),"")</f>
        <v>80</v>
      </c>
      <c r="L33" s="91" t="str">
        <f>I33</f>
        <v>3</v>
      </c>
      <c r="M33" s="94" t="s">
        <v>27</v>
      </c>
      <c r="N33" s="93">
        <f>IFERROR(FLOOR(BPMAX*0.82,2.5),"")</f>
        <v>80</v>
      </c>
      <c r="O33" s="20"/>
      <c r="Q33" s="170"/>
      <c r="R33" s="95"/>
    </row>
    <row r="34" ht="18.75" customHeight="1">
      <c r="A34" s="88"/>
      <c r="B34" s="23"/>
      <c r="C34" s="25"/>
      <c r="D34" s="98" t="s">
        <v>30</v>
      </c>
      <c r="E34" s="99" t="s">
        <v>37</v>
      </c>
      <c r="F34" s="100" t="s">
        <v>38</v>
      </c>
      <c r="G34" s="101"/>
      <c r="H34" s="102"/>
      <c r="I34" s="100" t="s">
        <v>38</v>
      </c>
      <c r="J34" s="101"/>
      <c r="K34" s="102"/>
      <c r="L34" s="100" t="s">
        <v>38</v>
      </c>
      <c r="M34" s="101"/>
      <c r="N34" s="102"/>
      <c r="O34" s="139"/>
      <c r="P34" s="140"/>
      <c r="Q34" s="171"/>
      <c r="R34" s="95"/>
    </row>
    <row r="35" ht="13.5" customHeight="1">
      <c r="A35" s="88"/>
      <c r="B35" s="157"/>
      <c r="C35" s="157"/>
      <c r="D35" s="53"/>
      <c r="E35" s="54"/>
      <c r="F35" s="58"/>
      <c r="G35" s="58"/>
      <c r="H35" s="58"/>
      <c r="I35" s="59"/>
      <c r="J35" s="60"/>
      <c r="K35" s="61"/>
      <c r="L35" s="53"/>
      <c r="M35" s="53"/>
      <c r="N35" s="53"/>
      <c r="O35" s="53"/>
      <c r="P35" s="53"/>
      <c r="Q35" s="53"/>
      <c r="R35" s="53"/>
    </row>
  </sheetData>
  <mergeCells count="36">
    <mergeCell ref="I34:K34"/>
    <mergeCell ref="F34:H34"/>
    <mergeCell ref="L29:N29"/>
    <mergeCell ref="L34:N34"/>
    <mergeCell ref="O31:Q34"/>
    <mergeCell ref="D32:D33"/>
    <mergeCell ref="E32:E33"/>
    <mergeCell ref="B31:C34"/>
    <mergeCell ref="E12:E13"/>
    <mergeCell ref="F12:H12"/>
    <mergeCell ref="B2:E2"/>
    <mergeCell ref="D12:D13"/>
    <mergeCell ref="E20:E21"/>
    <mergeCell ref="D20:D21"/>
    <mergeCell ref="D27:D28"/>
    <mergeCell ref="E27:E28"/>
    <mergeCell ref="I29:K29"/>
    <mergeCell ref="I24:K24"/>
    <mergeCell ref="O26:Q28"/>
    <mergeCell ref="F29:H29"/>
    <mergeCell ref="E14:E15"/>
    <mergeCell ref="B12:C18"/>
    <mergeCell ref="B20:C24"/>
    <mergeCell ref="B26:C29"/>
    <mergeCell ref="D14:D15"/>
    <mergeCell ref="F18:H18"/>
    <mergeCell ref="F24:H24"/>
    <mergeCell ref="I18:K18"/>
    <mergeCell ref="L18:N18"/>
    <mergeCell ref="I12:K12"/>
    <mergeCell ref="L12:N12"/>
    <mergeCell ref="O20:Q23"/>
    <mergeCell ref="O2:Q2"/>
    <mergeCell ref="O12:Q12"/>
    <mergeCell ref="O14:Q17"/>
    <mergeCell ref="L24:N24"/>
  </mergeCells>
  <hyperlinks>
    <hyperlink r:id="rId1" ref="O2"/>
  </hyperlinks>
  <drawing r:id="rId2"/>
</worksheet>
</file>