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atok" sheetId="1" r:id="rId3"/>
    <sheet state="visible" name="Edzésprogram (3 napos)" sheetId="2" r:id="rId4"/>
    <sheet state="visible" name="Edzésprogram (4 napos)" sheetId="3" r:id="rId5"/>
    <sheet state="visible" name="Gyakran feltett kérdések" sheetId="4" r:id="rId6"/>
    <sheet state="hidden" name="RPE" sheetId="5" r:id="rId7"/>
  </sheets>
  <definedNames>
    <definedName name="BPINTT">Adatok!$E$30</definedName>
    <definedName localSheetId="3" name="OHPINTT">#REF!</definedName>
    <definedName name="BPMAX">Adatok!$F$30</definedName>
    <definedName localSheetId="3" name="PLATEE">#REF!</definedName>
    <definedName name="BBRMAX">#REF!</definedName>
    <definedName localSheetId="3" name="PLATE">#REF!</definedName>
    <definedName name="SQINTT">Adatok!$E$29</definedName>
    <definedName localSheetId="3" name="OHP">#REF!</definedName>
    <definedName name="SQMAX">Adatok!$F$29</definedName>
    <definedName localSheetId="3" name="DLINTT">#REF!</definedName>
    <definedName localSheetId="3" name="SQ">#REF!</definedName>
    <definedName name="BBRINTT">#REF!</definedName>
    <definedName localSheetId="3" name="SQINTT">#REF!</definedName>
    <definedName name="OHPINTT">#REF!</definedName>
    <definedName name="OHP">#REF!</definedName>
    <definedName localSheetId="3" name="BPINTT">#REF!</definedName>
    <definedName localSheetId="3" name="BPMAX">#REF!</definedName>
    <definedName name="BBR">#REF!</definedName>
    <definedName name="OHPMAX">#REF!</definedName>
    <definedName name="DLINTT">Adatok!$E$31</definedName>
    <definedName localSheetId="3" name="BBRMAX">#REF!</definedName>
    <definedName localSheetId="3" name="BP">#REF!</definedName>
    <definedName localSheetId="3" name="DL">#REF!</definedName>
    <definedName localSheetId="3" name="PRWEEKK">#REF!</definedName>
    <definedName localSheetId="3" name="PRWEEK">#REF!</definedName>
    <definedName name="PLATE">Adatok!$D$19</definedName>
    <definedName localSheetId="3" name="BBR">#REF!</definedName>
    <definedName localSheetId="3" name="OHPMAX">#REF!</definedName>
    <definedName localSheetId="3" name="BBRINTT">#REF!</definedName>
    <definedName localSheetId="3" name="DLMAX">#REF!</definedName>
    <definedName name="DL">Adatok!$G$31</definedName>
    <definedName name="PLATEE">#REF!</definedName>
    <definedName name="SQ">Adatok!$G$29</definedName>
    <definedName name="PRWEEKK">#REF!</definedName>
    <definedName name="DLMAX">Adatok!$F$31</definedName>
    <definedName name="PRWEEK">Adatok!$D$20</definedName>
    <definedName localSheetId="3" name="SQMAX">#REF!</definedName>
    <definedName name="BP">Adatok!$G$30</definedName>
  </definedNames>
  <calcPr/>
</workbook>
</file>

<file path=xl/sharedStrings.xml><?xml version="1.0" encoding="utf-8"?>
<sst xmlns="http://schemas.openxmlformats.org/spreadsheetml/2006/main" count="478" uniqueCount="96">
  <si>
    <t>A tervről</t>
  </si>
  <si>
    <r>
      <rPr>
        <rFont val="Arial"/>
        <sz val="10.0"/>
      </rPr>
      <t xml:space="preserve">A </t>
    </r>
    <r>
      <rPr>
        <rFont val="Arial"/>
        <b/>
        <sz val="10.0"/>
      </rPr>
      <t xml:space="preserve">program célja </t>
    </r>
    <r>
      <rPr>
        <rFont val="Arial"/>
        <sz val="10.0"/>
      </rPr>
      <t>az erőemelő fogásnemekben (guggolás, fekvenyomás, felhúzás) való erőnövelés és technikai fejlődés, valamint izomépítés.
A programot főként</t>
    </r>
    <r>
      <rPr>
        <rFont val="Arial"/>
        <b/>
        <sz val="10.0"/>
      </rPr>
      <t xml:space="preserve"> kezdők számára</t>
    </r>
    <r>
      <rPr>
        <rFont val="Arial"/>
        <sz val="10.0"/>
      </rPr>
      <t xml:space="preserve"> terveztük, akik még csak maximum néhány hónapja ismerkednek mélyebben az erőemelő fogásnemekkel. Akkor is javasoljuk a program használatát, ha már ennél több tapasztalattal rendelkezel, de a klasszikus gyúrós módszerrel heti egyszer edzettél egy izmot és nem fektettél különösebb hangsúlyt az erőnövelésre. 
A program </t>
    </r>
    <r>
      <rPr>
        <rFont val="Arial"/>
        <b/>
        <sz val="10.0"/>
      </rPr>
      <t>heti három teljes test edzést</t>
    </r>
    <r>
      <rPr>
        <rFont val="Arial"/>
        <sz val="10.0"/>
      </rPr>
      <t xml:space="preserve"> ír elő, amelyek mindegyikén gyakorolni fogod mindhárom erőemelő fogásnemet. Erre szükség van a technika gyakorlása és a helyes végrehajtás megszilárdítása miatt, valamint azért, mert így tudod majd a lehető leggyorsabb ütemben növelni az erőszintedet.</t>
    </r>
  </si>
  <si>
    <t>Használati utasítás</t>
  </si>
  <si>
    <r>
      <rPr>
        <rFont val="Arial"/>
        <sz val="10.0"/>
      </rPr>
      <t xml:space="preserve">A program személyre szabásához </t>
    </r>
    <r>
      <rPr>
        <rFont val="Arial"/>
        <b/>
        <sz val="10.0"/>
      </rPr>
      <t xml:space="preserve">írd be a jelenlegi maxaidat </t>
    </r>
    <r>
      <rPr>
        <rFont val="Arial"/>
        <sz val="10.0"/>
      </rPr>
      <t xml:space="preserve">a lenti táblázatba, azaz hogy most mekkora súllyal hány ismétlés végzésére vagy képes, milyen nehézség mellett (ezt jelöli az RPE, ha nem tudod, mi ez, csekkold a 'Gyakran Feltett Kérdések' lapfül vonatkozó részét!). Igyekezz minél nagyobb súlyokat, minél alacsonyabb ismétlésszámmal írni (tehát a 10-es szériasúlyodból pontatlanabb lesz a maxod számítása, mint a 3 ismétléses csúcsodból). 
A programnak két verzióját készítettük el: egy 3 napos és egy 4 napos. A kettő között egyrészt az a különbség, hogy a 3 napos esetén egy kicsit hosszabbak lesznek az edzésnapok (2 órát nyugodtan számolj rá egy edzésre), másrészt a 4 naposba több kiegészítő, izomépítést célzó gyakorlat került be. Szóval ha haladóbb vagy, és belefér az időbeosztásodba, akkor válaszd inkább a 4 napost!
Az </t>
    </r>
    <r>
      <rPr>
        <rFont val="Arial"/>
        <b/>
        <sz val="10.0"/>
      </rPr>
      <t>edzéseid beosztását</t>
    </r>
    <r>
      <rPr>
        <rFont val="Arial"/>
        <sz val="10.0"/>
      </rPr>
      <t xml:space="preserve"> igyekezd úgy igazítani, hogy minden edzésnap között legalább egy pihenőnapot tudj tartani, a klasszikus hétfő-szerda-péntek vagy kedd-csütörtök-szombat felosztás tökéletes.</t>
    </r>
  </si>
  <si>
    <t>Jelenlegi maxok</t>
  </si>
  <si>
    <t>Gyakorlat</t>
  </si>
  <si>
    <t>Súly</t>
  </si>
  <si>
    <t>Ism. szám</t>
  </si>
  <si>
    <t>RPE</t>
  </si>
  <si>
    <t>1RM</t>
  </si>
  <si>
    <t>Guggolás</t>
  </si>
  <si>
    <t>Fekvenyomás</t>
  </si>
  <si>
    <t>Felhúzás</t>
  </si>
  <si>
    <t>(a törtszámot vesszővel "," írd!)</t>
  </si>
  <si>
    <t>Ezzel kezdd a hetet -----›</t>
  </si>
  <si>
    <t>0. heti videó:</t>
  </si>
  <si>
    <t>1. heti videó:</t>
  </si>
  <si>
    <t>2. heti videó:</t>
  </si>
  <si>
    <t>3. heti videó:</t>
  </si>
  <si>
    <t>4. heti videó:</t>
  </si>
  <si>
    <t>5. heti videó:</t>
  </si>
  <si>
    <t>6. heti videó:</t>
  </si>
  <si>
    <t>https://youtu.be/7R7-l6_PUYU</t>
  </si>
  <si>
    <t>https://youtu.be/t7qKqal8y_M</t>
  </si>
  <si>
    <t>https://youtu.be/uy-wDD4nzgE</t>
  </si>
  <si>
    <t>https://youtu.be/ktOiLiw0r0k</t>
  </si>
  <si>
    <t>https://youtu.be/5DInWfrM98o</t>
  </si>
  <si>
    <t>https://youtu.be/BqQJlvQE45Q</t>
  </si>
  <si>
    <t>https://youtu.be/Xky9ENBEXwQ</t>
  </si>
  <si>
    <t>Ssz.</t>
  </si>
  <si>
    <t>0. hét (intro)</t>
  </si>
  <si>
    <t>1. hét</t>
  </si>
  <si>
    <t>2. hét</t>
  </si>
  <si>
    <t>3. hét</t>
  </si>
  <si>
    <t>4. hét</t>
  </si>
  <si>
    <t>5. hét</t>
  </si>
  <si>
    <t>6. hét (maxolás)</t>
  </si>
  <si>
    <t>Sor.</t>
  </si>
  <si>
    <t>Ism.</t>
  </si>
  <si>
    <t>1. NAP</t>
  </si>
  <si>
    <t>A</t>
  </si>
  <si>
    <t>B</t>
  </si>
  <si>
    <t>C</t>
  </si>
  <si>
    <t>Fekvenyomás egykezesekkel (30 fokos padon)</t>
  </si>
  <si>
    <t>(10-12)</t>
  </si>
  <si>
    <t>RPE8</t>
  </si>
  <si>
    <t>(8-10)</t>
  </si>
  <si>
    <t>RPE6</t>
  </si>
  <si>
    <t>D</t>
  </si>
  <si>
    <t>Egykezes evezés</t>
  </si>
  <si>
    <t>E</t>
  </si>
  <si>
    <t>Plank</t>
  </si>
  <si>
    <t>60mp</t>
  </si>
  <si>
    <t>-</t>
  </si>
  <si>
    <t>2. NAP</t>
  </si>
  <si>
    <t>Guggolás (alsó ponton megállítva 2mp-re)</t>
  </si>
  <si>
    <t>1x5 RPE 
írd be -›</t>
  </si>
  <si>
    <t>1x5 RPE:</t>
  </si>
  <si>
    <t>1x4 RPE:</t>
  </si>
  <si>
    <t>1x3 RPE:</t>
  </si>
  <si>
    <t>Fekvenyomás (30-60mp pihikkel)</t>
  </si>
  <si>
    <t>Fej fölé nyomás egykezesekkel, ülve</t>
  </si>
  <si>
    <t>Lehúzás csigán (szűk, párh. fogás)</t>
  </si>
  <si>
    <t>TESZTELÉS</t>
  </si>
  <si>
    <t>3. NAP</t>
  </si>
  <si>
    <t>MAXOLÁS</t>
  </si>
  <si>
    <t>Guggolás:</t>
  </si>
  <si>
    <t>Fekvenyomás:</t>
  </si>
  <si>
    <t>Felhúzás:</t>
  </si>
  <si>
    <t xml:space="preserve"> </t>
  </si>
  <si>
    <t>Felhúzás (sípcsont közép megállítva 2mp)</t>
  </si>
  <si>
    <t>Bicepsz egykezesekkel</t>
  </si>
  <si>
    <t>Tricepsz letolás csigán</t>
  </si>
  <si>
    <t>(12-14)</t>
  </si>
  <si>
    <t>SQmaxw1</t>
  </si>
  <si>
    <t>SQmaxw2</t>
  </si>
  <si>
    <t>SQmaxw3</t>
  </si>
  <si>
    <t>SQmaxw4</t>
  </si>
  <si>
    <t>SQmaxw5</t>
  </si>
  <si>
    <t>BPmaxw1</t>
  </si>
  <si>
    <t>BPmaxw2</t>
  </si>
  <si>
    <t>BPmaxw3</t>
  </si>
  <si>
    <t>BPmaxw4</t>
  </si>
  <si>
    <t>BPmaxw5</t>
  </si>
  <si>
    <t>DLmaxw1</t>
  </si>
  <si>
    <t>DLmaxw2</t>
  </si>
  <si>
    <t>DLmaxw3</t>
  </si>
  <si>
    <t>DLmaxw4</t>
  </si>
  <si>
    <t>DLmaxw5</t>
  </si>
  <si>
    <t>1x5 RPE
írd be -›</t>
  </si>
  <si>
    <t>Bicepsz fr. rúddal</t>
  </si>
  <si>
    <t>(6-8)</t>
  </si>
  <si>
    <t>4. NAP</t>
  </si>
  <si>
    <t>Homlokra engedés fr. rúddal</t>
  </si>
  <si>
    <t>Oldalemelés</t>
  </si>
  <si>
    <r>
      <rPr>
        <rFont val="Arial"/>
        <b/>
        <sz val="10.0"/>
      </rPr>
      <t xml:space="preserve">Mit jelent az RPE?
</t>
    </r>
    <r>
      <rPr>
        <rFont val="Arial"/>
        <b val="0"/>
        <sz val="10.0"/>
      </rPr>
      <t xml:space="preserve">Két helyen találkozhatsz az RPE jelöléssel a programban: az első lapfülön a maxaid megadásánál, és az edzésprogram szürke, általad töltendő RPE mezőiben. Az RPE az adott szett nehézségét hivatott számszerűsíteni, egy 1-10-es skálán. Számítása a következőképp zajlik: 10-ből vond ki azt az ismétlésszámot, amelyet még képes lettél volna a szett befejezése után teljesíteni, az így kapott érték az RPE. Ha tehát 100-ba 6-ot nyomtál úgy, hogy még 2 ment volna, akkor a 10-ből kettő kell kivonnod: az eredmény RPE8. Az RPE9 pedig azt jelenti, hogy egy ismétlést kell 'hagynod' az adott sorozatban.
</t>
    </r>
    <r>
      <rPr>
        <rFont val="Arial"/>
        <b/>
        <sz val="10.0"/>
      </rPr>
      <t xml:space="preserve">Hogyan fogod megkapni az első hét utáni súlyokat?
</t>
    </r>
    <r>
      <rPr>
        <rFont val="Arial"/>
        <b val="0"/>
        <sz val="10.0"/>
      </rPr>
      <t xml:space="preserve">A programban az erőemelő fogásnemek súlyait az előző héten mutatott teljesítményed alapján fogod megkapni, ehhez pedig viszonyításként a heti 'felmérő' sorozataidat (piros mezők, első héten 1x5) fogjuk használni. A szürke, RPE-t kérő mezőt tehát mindig töltsd ki aszerint, hogy hányas volt az adott felmérő sorozat RPE-je. Azt javasoljuk, hogy videózd ezeket a sorozatokat, és kívülről, amennyire csak tudod objektív módon próbáld megállapítani az RPE-t, hiszen minél pontosabban tudod beírni, annál pontosabban kapod meg a következő heti súlyokat.
</t>
    </r>
    <r>
      <rPr>
        <rFont val="Arial"/>
        <b/>
        <sz val="10.0"/>
      </rPr>
      <t xml:space="preserve">Mekkora súlyt használj azoknál a gyakorlatoknál, ahol nem adtunk meg súlyt?
</t>
    </r>
    <r>
      <rPr>
        <rFont val="Arial"/>
        <b val="0"/>
        <sz val="10.0"/>
      </rPr>
      <t xml:space="preserve">A kiegészítő gyakorlatokban sorozatot és ismétlésszámot megadtuk, a súly helyén pedig RPE9 szerepel: ez azt jelenti, hogy az adott ismétlésszám mellé egy olyan súlyt válassz, amellyel nehéz, bukás közeli sorozatokat tudsz végezni. Ha akarod, ezt beírhatod a táblázatba, de nem fog változtatni semmit a következő heti programodon.
</t>
    </r>
    <r>
      <rPr>
        <rFont val="Arial"/>
        <b/>
        <sz val="10.0"/>
      </rPr>
      <t xml:space="preserve">Mennyit pihenj a sorozatok között?
</t>
    </r>
    <r>
      <rPr>
        <rFont val="Arial"/>
        <b val="0"/>
        <sz val="10.0"/>
      </rPr>
      <t>Az erőemelő fogásnemek sorozatai között legalább 3-5 percet, a kiegészítő gyakorlatoknál elég 2-3 perc is. Gyakorlatilag minél többet pihensz, annál jobb teljesítményt tudsz nyújtani edzésen, így annál gyorsabban tudsz majd erősödni.</t>
    </r>
    <r>
      <rPr>
        <rFont val="Arial"/>
        <b/>
        <sz val="10.0"/>
      </rPr>
      <t xml:space="preserve">
Hogyan épül fel a program?
</t>
    </r>
    <r>
      <rPr>
        <rFont val="Arial"/>
        <b val="0"/>
        <sz val="10.0"/>
      </rPr>
      <t xml:space="preserve">Az első hét egy lightosabb, bevezető hét, tehát ne ijedj meg, ha könnyűnek érződnek a súlyok, ez rendben van! Mivel eddig valószínűleg nem végezted nagy gyakorisággal az erőemelő fogásnemeket, ezért ennek megszokása időbe telik, erre pont jó lesz az első hét. A második hétre egy picit nő a szériák száma és a súlyok is, majd a súlyok növelése hétről hétre jellemzi a programot egészen az utolsó hétig, ahol egy kis terheléselvétel után maxolni fogsz!
</t>
    </r>
    <r>
      <rPr>
        <rFont val="Arial"/>
        <b/>
        <sz val="10.0"/>
      </rPr>
      <t xml:space="preserve">Hogy néz ki a ciklus végi maxolás?
</t>
    </r>
    <r>
      <rPr>
        <rFont val="Arial"/>
        <b val="0"/>
        <sz val="10.0"/>
      </rPr>
      <t xml:space="preserve">Az 5. hét elején fogod a ciklus során a legnagyobb súlyokat mozgatni, a becsült maxaid 94%-át. A maxolás során eddig lépkedj fel bemelegítve, utána pedig végezz 1 ismétlést ezzel, majd növeld a súlyt addig, amíg képes vagy 1 ismétléseket végezni. Kezdőként akkor állj meg, ha már kezd 'szétesni a forma', haladóbb sportolóként pedig bátran maxold ki a súlyokat.
</t>
    </r>
    <r>
      <rPr>
        <rFont val="Arial"/>
        <b/>
        <sz val="10.0"/>
      </rPr>
      <t>Merre tovább a 6. hét után?</t>
    </r>
    <r>
      <rPr>
        <rFont val="Arial"/>
        <b val="0"/>
        <sz val="10.0"/>
      </rPr>
      <t xml:space="preserve">
Ha tetszett a program, futtass mégegy ciklust belőle! Töröld ki az első lapfülön a maxaidat, írd be az újakat, töröld ki az edzéstáblázat szürke mezőit és nyomhatod is!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</si>
</sst>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m.d"/>
  </numFmts>
  <fonts count="24">
    <font>
      <sz val="10.0"/>
      <color rgb="FF000000"/>
      <name val="Arial"/>
    </font>
    <font>
      <b/>
      <sz val="10.0"/>
      <name val="Arial"/>
    </font>
    <font/>
    <font>
      <sz val="10.0"/>
      <name val="Arial"/>
    </font>
    <font>
      <b/>
      <sz val="14.0"/>
      <color rgb="FFFFFFFF"/>
      <name val="Arial"/>
    </font>
    <font>
      <b/>
      <sz val="10.0"/>
      <color rgb="FFFFFFFF"/>
      <name val="Arial"/>
    </font>
    <font>
      <i/>
      <sz val="8.0"/>
      <name val="Arial"/>
    </font>
    <font>
      <sz val="12.0"/>
      <color rgb="FF000000"/>
      <name val="Arial"/>
    </font>
    <font>
      <b/>
      <sz val="14.0"/>
      <color rgb="FFF3F3F3"/>
      <name val="Arial"/>
    </font>
    <font>
      <b/>
      <sz val="12.0"/>
      <color rgb="FFF3F3F3"/>
      <name val="Arial"/>
    </font>
    <font>
      <b/>
      <sz val="12.0"/>
      <color rgb="FF000000"/>
      <name val="Arial"/>
    </font>
    <font>
      <b/>
      <sz val="14.0"/>
      <color rgb="FF000000"/>
      <name val="Arial"/>
    </font>
    <font>
      <sz val="12.0"/>
      <color rgb="FFFFFFFF"/>
      <name val="Arial"/>
    </font>
    <font>
      <sz val="14.0"/>
      <color rgb="FFFFFFFF"/>
      <name val="Arial"/>
    </font>
    <font>
      <b/>
      <sz val="12.0"/>
      <color rgb="FFFF0000"/>
      <name val="Arial"/>
    </font>
    <font>
      <i/>
      <sz val="12.0"/>
      <color rgb="FFFFFFFF"/>
      <name val="Arial"/>
    </font>
    <font>
      <u/>
      <sz val="9.0"/>
      <color rgb="FF9FC5E8"/>
      <name val="Arial"/>
    </font>
    <font>
      <b/>
      <sz val="11.0"/>
      <color rgb="FFFFFFFF"/>
      <name val="Arial"/>
    </font>
    <font>
      <b/>
      <sz val="12.0"/>
      <color rgb="FFFFFFFF"/>
      <name val="Arial"/>
    </font>
    <font>
      <b/>
      <sz val="12.0"/>
      <name val="Arial"/>
    </font>
    <font>
      <sz val="12.0"/>
      <name val="Arial"/>
    </font>
    <font>
      <sz val="11.0"/>
      <color rgb="FF000000"/>
      <name val="Inconsolata"/>
    </font>
    <font>
      <u/>
      <sz val="9.0"/>
      <color rgb="FF9FC5E8"/>
      <name val="Arial"/>
    </font>
    <font>
      <sz val="13.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C418"/>
        <bgColor rgb="FFFFC41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103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/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/>
      <right/>
      <top/>
    </border>
  </borders>
  <cellStyleXfs count="1">
    <xf borderId="0" fillId="0" fontId="0" numFmtId="0" applyAlignment="1" applyFont="1"/>
  </cellStyleXfs>
  <cellXfs count="237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shrinkToFit="0" vertical="center" wrapText="1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0" fillId="3" fontId="4" numFmtId="0" xfId="0" applyAlignment="1" applyBorder="1" applyFill="1" applyFont="1">
      <alignment horizontal="center" shrinkToFit="0" vertical="center" wrapText="1"/>
    </xf>
    <xf borderId="11" fillId="0" fontId="3" numFmtId="0" xfId="0" applyAlignment="1" applyBorder="1" applyFont="1">
      <alignment horizontal="left" readingOrder="0" shrinkToFit="0" vertical="center" wrapText="1"/>
    </xf>
    <xf borderId="12" fillId="0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21" fillId="2" fontId="5" numFmtId="0" xfId="0" applyAlignment="1" applyBorder="1" applyFont="1">
      <alignment horizontal="center" shrinkToFit="0" vertical="center" wrapText="1"/>
    </xf>
    <xf borderId="22" fillId="2" fontId="5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4" fillId="2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25" fillId="4" fontId="1" numFmtId="0" xfId="0" applyAlignment="1" applyBorder="1" applyFill="1" applyFont="1">
      <alignment horizontal="right" vertical="center"/>
    </xf>
    <xf borderId="26" fillId="5" fontId="3" numFmtId="0" xfId="0" applyAlignment="1" applyBorder="1" applyFill="1" applyFont="1">
      <alignment horizontal="center" readingOrder="0" vertical="center"/>
    </xf>
    <xf borderId="27" fillId="5" fontId="3" numFmtId="0" xfId="0" applyAlignment="1" applyBorder="1" applyFont="1">
      <alignment horizontal="center" readingOrder="0" vertical="center"/>
    </xf>
    <xf borderId="28" fillId="6" fontId="3" numFmtId="1" xfId="0" applyAlignment="1" applyBorder="1" applyFill="1" applyFont="1" applyNumberFormat="1">
      <alignment horizontal="center" vertical="center"/>
    </xf>
    <xf borderId="0" fillId="0" fontId="1" numFmtId="0" xfId="0" applyAlignment="1" applyFont="1">
      <alignment shrinkToFit="0" vertical="center" wrapText="1"/>
    </xf>
    <xf borderId="29" fillId="4" fontId="1" numFmtId="0" xfId="0" applyAlignment="1" applyBorder="1" applyFont="1">
      <alignment horizontal="right" vertical="center"/>
    </xf>
    <xf borderId="30" fillId="5" fontId="3" numFmtId="0" xfId="0" applyAlignment="1" applyBorder="1" applyFont="1">
      <alignment horizontal="center" readingOrder="0" vertical="center"/>
    </xf>
    <xf borderId="31" fillId="5" fontId="3" numFmtId="0" xfId="0" applyAlignment="1" applyBorder="1" applyFont="1">
      <alignment horizontal="center" vertical="center"/>
    </xf>
    <xf borderId="31" fillId="5" fontId="3" numFmtId="0" xfId="0" applyAlignment="1" applyBorder="1" applyFont="1">
      <alignment horizontal="center" readingOrder="0" vertical="center"/>
    </xf>
    <xf borderId="32" fillId="6" fontId="3" numFmtId="1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left" vertical="center"/>
    </xf>
    <xf borderId="9" fillId="5" fontId="7" numFmtId="0" xfId="0" applyAlignment="1" applyBorder="1" applyFont="1">
      <alignment horizontal="left" vertical="center"/>
    </xf>
    <xf borderId="9" fillId="5" fontId="7" numFmtId="0" xfId="0" applyAlignment="1" applyBorder="1" applyFont="1">
      <alignment horizontal="center" vertical="center"/>
    </xf>
    <xf borderId="9" fillId="5" fontId="7" numFmtId="1" xfId="0" applyAlignment="1" applyBorder="1" applyFont="1" applyNumberFormat="1">
      <alignment horizontal="center" vertical="center"/>
    </xf>
    <xf borderId="9" fillId="5" fontId="7" numFmtId="49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1" fillId="2" fontId="8" numFmtId="0" xfId="0" applyAlignment="1" applyBorder="1" applyFont="1">
      <alignment horizontal="center" vertical="center"/>
    </xf>
    <xf borderId="9" fillId="2" fontId="7" numFmtId="49" xfId="0" applyAlignment="1" applyBorder="1" applyFont="1" applyNumberFormat="1">
      <alignment horizontal="center" vertical="center"/>
    </xf>
    <xf borderId="9" fillId="2" fontId="7" numFmtId="1" xfId="0" applyAlignment="1" applyBorder="1" applyFont="1" applyNumberFormat="1">
      <alignment horizontal="center" vertical="center"/>
    </xf>
    <xf borderId="9" fillId="2" fontId="7" numFmtId="0" xfId="0" applyAlignment="1" applyBorder="1" applyFont="1">
      <alignment horizontal="center" vertical="center"/>
    </xf>
    <xf borderId="33" fillId="2" fontId="9" numFmtId="0" xfId="0" applyAlignment="1" applyBorder="1" applyFont="1">
      <alignment horizontal="right" vertical="center"/>
    </xf>
    <xf borderId="34" fillId="0" fontId="2" numFmtId="0" xfId="0" applyAlignment="1" applyBorder="1" applyFont="1">
      <alignment vertical="center"/>
    </xf>
    <xf borderId="35" fillId="0" fontId="2" numFmtId="0" xfId="0" applyAlignment="1" applyBorder="1" applyFont="1">
      <alignment vertical="center"/>
    </xf>
    <xf borderId="9" fillId="2" fontId="0" numFmtId="0" xfId="0" applyAlignment="1" applyBorder="1" applyFont="1">
      <alignment vertical="center"/>
    </xf>
    <xf borderId="9" fillId="2" fontId="7" numFmtId="0" xfId="0" applyAlignment="1" applyBorder="1" applyFont="1">
      <alignment horizontal="left" vertical="center"/>
    </xf>
    <xf borderId="9" fillId="2" fontId="10" numFmtId="49" xfId="0" applyAlignment="1" applyBorder="1" applyFont="1" applyNumberFormat="1">
      <alignment horizontal="center" vertical="center"/>
    </xf>
    <xf borderId="9" fillId="2" fontId="7" numFmtId="1" xfId="0" applyAlignment="1" applyBorder="1" applyFont="1" applyNumberFormat="1">
      <alignment vertical="center"/>
    </xf>
    <xf borderId="9" fillId="2" fontId="7" numFmtId="0" xfId="0" applyAlignment="1" applyBorder="1" applyFont="1">
      <alignment vertical="center"/>
    </xf>
    <xf borderId="33" fillId="2" fontId="11" numFmtId="0" xfId="0" applyAlignment="1" applyBorder="1" applyFont="1">
      <alignment horizontal="center" vertical="center"/>
    </xf>
    <xf borderId="9" fillId="2" fontId="12" numFmtId="0" xfId="0" applyAlignment="1" applyBorder="1" applyFont="1">
      <alignment vertical="center"/>
    </xf>
    <xf borderId="9" fillId="2" fontId="10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9" fillId="2" fontId="13" numFmtId="0" xfId="0" applyAlignment="1" applyBorder="1" applyFont="1">
      <alignment vertical="center"/>
    </xf>
    <xf borderId="0" fillId="0" fontId="14" numFmtId="0" xfId="0" applyAlignment="1" applyFont="1">
      <alignment horizontal="left" vertical="center"/>
    </xf>
    <xf borderId="9" fillId="2" fontId="14" numFmtId="0" xfId="0" applyAlignment="1" applyBorder="1" applyFont="1">
      <alignment horizontal="left" vertical="center"/>
    </xf>
    <xf borderId="9" fillId="2" fontId="15" numFmtId="1" xfId="0" applyAlignment="1" applyBorder="1" applyFont="1" applyNumberFormat="1">
      <alignment horizontal="center" readingOrder="0" vertical="center"/>
    </xf>
    <xf borderId="33" fillId="2" fontId="12" numFmtId="49" xfId="0" applyAlignment="1" applyBorder="1" applyFont="1" applyNumberFormat="1">
      <alignment horizontal="center" readingOrder="0" vertical="center"/>
    </xf>
    <xf borderId="0" fillId="0" fontId="14" numFmtId="0" xfId="0" applyAlignment="1" applyFont="1">
      <alignment horizontal="center" vertical="center"/>
    </xf>
    <xf borderId="9" fillId="2" fontId="14" numFmtId="0" xfId="0" applyAlignment="1" applyBorder="1" applyFont="1">
      <alignment horizontal="center" vertical="center"/>
    </xf>
    <xf borderId="33" fillId="2" fontId="14" numFmtId="0" xfId="0" applyAlignment="1" applyBorder="1" applyFont="1">
      <alignment horizontal="center" vertical="center"/>
    </xf>
    <xf borderId="0" fillId="2" fontId="7" numFmtId="0" xfId="0" applyAlignment="1" applyFont="1">
      <alignment horizontal="center" vertical="center"/>
    </xf>
    <xf borderId="5" fillId="2" fontId="7" numFmtId="1" xfId="0" applyAlignment="1" applyBorder="1" applyFont="1" applyNumberFormat="1">
      <alignment horizontal="center" vertical="center"/>
    </xf>
    <xf borderId="33" fillId="2" fontId="16" numFmtId="0" xfId="0" applyAlignment="1" applyBorder="1" applyFont="1">
      <alignment horizontal="center" readingOrder="0" vertical="center"/>
    </xf>
    <xf borderId="9" fillId="2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17" numFmtId="0" xfId="0" applyAlignment="1" applyFont="1">
      <alignment horizontal="center" vertical="center"/>
    </xf>
    <xf borderId="9" fillId="2" fontId="18" numFmtId="0" xfId="0" applyAlignment="1" applyBorder="1" applyFont="1">
      <alignment vertical="center"/>
    </xf>
    <xf borderId="36" fillId="2" fontId="7" numFmtId="0" xfId="0" applyAlignment="1" applyBorder="1" applyFont="1">
      <alignment vertical="center"/>
    </xf>
    <xf borderId="37" fillId="3" fontId="19" numFmtId="0" xfId="0" applyAlignment="1" applyBorder="1" applyFont="1">
      <alignment horizontal="center" vertical="center"/>
    </xf>
    <xf borderId="38" fillId="3" fontId="19" numFmtId="0" xfId="0" applyAlignment="1" applyBorder="1" applyFont="1">
      <alignment horizontal="center" vertical="center"/>
    </xf>
    <xf borderId="39" fillId="3" fontId="19" numFmtId="1" xfId="0" applyAlignment="1" applyBorder="1" applyFont="1" applyNumberFormat="1">
      <alignment horizontal="center" readingOrder="0" vertical="center"/>
    </xf>
    <xf borderId="40" fillId="0" fontId="2" numFmtId="0" xfId="0" applyAlignment="1" applyBorder="1" applyFont="1">
      <alignment vertical="center"/>
    </xf>
    <xf borderId="41" fillId="0" fontId="2" numFmtId="0" xfId="0" applyAlignment="1" applyBorder="1" applyFont="1">
      <alignment vertical="center"/>
    </xf>
    <xf borderId="39" fillId="3" fontId="19" numFmtId="1" xfId="0" applyAlignment="1" applyBorder="1" applyFont="1" applyNumberFormat="1">
      <alignment horizontal="center" vertical="center"/>
    </xf>
    <xf borderId="42" fillId="0" fontId="2" numFmtId="0" xfId="0" applyAlignment="1" applyBorder="1" applyFont="1">
      <alignment vertical="center"/>
    </xf>
    <xf borderId="43" fillId="0" fontId="2" numFmtId="0" xfId="0" applyAlignment="1" applyBorder="1" applyFont="1">
      <alignment vertical="center"/>
    </xf>
    <xf borderId="44" fillId="7" fontId="19" numFmtId="1" xfId="0" applyAlignment="1" applyBorder="1" applyFill="1" applyFont="1" applyNumberFormat="1">
      <alignment horizontal="center" vertical="center"/>
    </xf>
    <xf borderId="45" fillId="7" fontId="19" numFmtId="49" xfId="0" applyAlignment="1" applyBorder="1" applyFont="1" applyNumberFormat="1">
      <alignment horizontal="center" vertical="center"/>
    </xf>
    <xf borderId="46" fillId="7" fontId="19" numFmtId="49" xfId="0" applyAlignment="1" applyBorder="1" applyFont="1" applyNumberFormat="1">
      <alignment horizontal="center" vertical="center"/>
    </xf>
    <xf borderId="0" fillId="0" fontId="17" numFmtId="49" xfId="0" applyAlignment="1" applyFont="1" applyNumberFormat="1">
      <alignment horizontal="center" vertical="center"/>
    </xf>
    <xf borderId="1" fillId="2" fontId="18" numFmtId="0" xfId="0" applyAlignment="1" applyBorder="1" applyFont="1">
      <alignment horizontal="center" vertical="center"/>
    </xf>
    <xf borderId="47" fillId="0" fontId="7" numFmtId="49" xfId="0" applyAlignment="1" applyBorder="1" applyFont="1" applyNumberFormat="1">
      <alignment horizontal="center" vertical="center"/>
    </xf>
    <xf borderId="48" fillId="0" fontId="20" numFmtId="49" xfId="0" applyAlignment="1" applyBorder="1" applyFont="1" applyNumberFormat="1">
      <alignment vertical="center"/>
    </xf>
    <xf borderId="49" fillId="5" fontId="7" numFmtId="0" xfId="0" applyAlignment="1" applyBorder="1" applyFont="1">
      <alignment horizontal="center" readingOrder="0" vertical="center"/>
    </xf>
    <xf borderId="50" fillId="5" fontId="7" numFmtId="0" xfId="0" applyAlignment="1" applyBorder="1" applyFont="1">
      <alignment horizontal="center" readingOrder="0" vertical="center"/>
    </xf>
    <xf borderId="51" fillId="0" fontId="7" numFmtId="0" xfId="0" applyAlignment="1" applyBorder="1" applyFont="1">
      <alignment horizontal="center" vertical="center"/>
    </xf>
    <xf borderId="52" fillId="0" fontId="2" numFmtId="0" xfId="0" applyAlignment="1" applyBorder="1" applyFont="1">
      <alignment vertical="center"/>
    </xf>
    <xf borderId="53" fillId="0" fontId="2" numFmtId="0" xfId="0" applyAlignment="1" applyBorder="1" applyFont="1">
      <alignment vertical="center"/>
    </xf>
    <xf borderId="54" fillId="5" fontId="7" numFmtId="0" xfId="0" applyAlignment="1" applyBorder="1" applyFont="1">
      <alignment horizontal="center" readingOrder="0" vertical="center"/>
    </xf>
    <xf borderId="55" fillId="0" fontId="7" numFmtId="0" xfId="0" applyAlignment="1" applyBorder="1" applyFont="1">
      <alignment horizontal="center" readingOrder="0" vertical="center"/>
    </xf>
    <xf borderId="56" fillId="0" fontId="7" numFmtId="0" xfId="0" applyAlignment="1" applyBorder="1" applyFont="1">
      <alignment horizontal="center" vertical="center"/>
    </xf>
    <xf borderId="35" fillId="2" fontId="0" numFmtId="0" xfId="0" applyAlignment="1" applyBorder="1" applyFont="1">
      <alignment vertical="center"/>
    </xf>
    <xf borderId="57" fillId="0" fontId="7" numFmtId="49" xfId="0" applyAlignment="1" applyBorder="1" applyFont="1" applyNumberFormat="1">
      <alignment horizontal="center" vertical="center"/>
    </xf>
    <xf borderId="58" fillId="0" fontId="20" numFmtId="49" xfId="0" applyAlignment="1" applyBorder="1" applyFont="1" applyNumberFormat="1">
      <alignment readingOrder="0" shrinkToFit="0" vertical="center" wrapText="1"/>
    </xf>
    <xf borderId="55" fillId="5" fontId="7" numFmtId="0" xfId="0" applyAlignment="1" applyBorder="1" applyFont="1">
      <alignment horizontal="center" readingOrder="0" vertical="center"/>
    </xf>
    <xf borderId="54" fillId="5" fontId="7" numFmtId="0" xfId="0" applyAlignment="1" applyBorder="1" applyFont="1">
      <alignment horizontal="center" vertical="center"/>
    </xf>
    <xf borderId="54" fillId="0" fontId="7" numFmtId="49" xfId="0" applyAlignment="1" applyBorder="1" applyFont="1" applyNumberFormat="1">
      <alignment horizontal="center" readingOrder="0" vertical="center"/>
    </xf>
    <xf borderId="59" fillId="0" fontId="20" numFmtId="49" xfId="0" applyAlignment="1" applyBorder="1" applyFont="1" applyNumberFormat="1">
      <alignment readingOrder="0" vertical="center"/>
    </xf>
    <xf borderId="56" fillId="0" fontId="7" numFmtId="0" xfId="0" applyAlignment="1" applyBorder="1" applyFont="1">
      <alignment horizontal="center" readingOrder="0" vertical="center"/>
    </xf>
    <xf borderId="57" fillId="0" fontId="7" numFmtId="49" xfId="0" applyAlignment="1" applyBorder="1" applyFont="1" applyNumberFormat="1">
      <alignment horizontal="center" readingOrder="0" vertical="center"/>
    </xf>
    <xf borderId="58" fillId="0" fontId="20" numFmtId="49" xfId="0" applyAlignment="1" applyBorder="1" applyFont="1" applyNumberFormat="1">
      <alignment readingOrder="0" vertical="center"/>
    </xf>
    <xf borderId="57" fillId="5" fontId="7" numFmtId="0" xfId="0" applyAlignment="1" applyBorder="1" applyFont="1">
      <alignment horizontal="center" readingOrder="0" vertical="center"/>
    </xf>
    <xf borderId="60" fillId="0" fontId="7" numFmtId="0" xfId="0" applyAlignment="1" applyBorder="1" applyFont="1">
      <alignment horizontal="center" readingOrder="0" vertical="center"/>
    </xf>
    <xf borderId="9" fillId="2" fontId="18" numFmtId="0" xfId="0" applyAlignment="1" applyBorder="1" applyFont="1">
      <alignment horizontal="center" vertical="center"/>
    </xf>
    <xf borderId="61" fillId="5" fontId="7" numFmtId="0" xfId="0" applyAlignment="1" applyBorder="1" applyFont="1">
      <alignment horizontal="center" readingOrder="0" vertical="center"/>
    </xf>
    <xf borderId="62" fillId="5" fontId="7" numFmtId="0" xfId="0" applyAlignment="1" applyBorder="1" applyFont="1">
      <alignment horizontal="center" readingOrder="0" vertical="center"/>
    </xf>
    <xf borderId="63" fillId="0" fontId="7" numFmtId="0" xfId="0" applyAlignment="1" applyBorder="1" applyFont="1">
      <alignment horizontal="center" readingOrder="0" vertical="center"/>
    </xf>
    <xf borderId="64" fillId="5" fontId="7" numFmtId="0" xfId="0" applyAlignment="1" applyBorder="1" applyFont="1">
      <alignment horizontal="center" readingOrder="0" vertical="center"/>
    </xf>
    <xf borderId="26" fillId="2" fontId="7" numFmtId="49" xfId="0" applyAlignment="1" applyBorder="1" applyFont="1" applyNumberFormat="1">
      <alignment horizontal="center" vertical="center"/>
    </xf>
    <xf borderId="65" fillId="2" fontId="20" numFmtId="49" xfId="0" applyAlignment="1" applyBorder="1" applyFont="1" applyNumberFormat="1">
      <alignment vertical="center"/>
    </xf>
    <xf borderId="26" fillId="2" fontId="7" numFmtId="0" xfId="0" applyAlignment="1" applyBorder="1" applyFont="1">
      <alignment horizontal="center" vertical="center"/>
    </xf>
    <xf borderId="27" fillId="2" fontId="7" numFmtId="0" xfId="0" applyAlignment="1" applyBorder="1" applyFont="1">
      <alignment horizontal="center" vertical="center"/>
    </xf>
    <xf borderId="28" fillId="2" fontId="7" numFmtId="0" xfId="0" applyAlignment="1" applyBorder="1" applyFont="1">
      <alignment horizontal="center" vertical="center"/>
    </xf>
    <xf borderId="47" fillId="2" fontId="7" numFmtId="0" xfId="0" applyAlignment="1" applyBorder="1" applyFont="1">
      <alignment horizontal="center" vertical="center"/>
    </xf>
    <xf borderId="66" fillId="2" fontId="7" numFmtId="0" xfId="0" applyAlignment="1" applyBorder="1" applyFont="1">
      <alignment horizontal="center" vertical="center"/>
    </xf>
    <xf borderId="67" fillId="2" fontId="7" numFmtId="0" xfId="0" applyAlignment="1" applyBorder="1" applyFont="1">
      <alignment horizontal="center" vertical="center"/>
    </xf>
    <xf borderId="68" fillId="0" fontId="7" numFmtId="49" xfId="0" applyAlignment="1" applyBorder="1" applyFont="1" applyNumberFormat="1">
      <alignment horizontal="center" vertical="center"/>
    </xf>
    <xf borderId="69" fillId="0" fontId="20" numFmtId="49" xfId="0" applyAlignment="1" applyBorder="1" applyFont="1" applyNumberFormat="1">
      <alignment readingOrder="0" shrinkToFit="0" vertical="center" wrapText="1"/>
    </xf>
    <xf borderId="68" fillId="5" fontId="7" numFmtId="0" xfId="0" applyAlignment="1" applyBorder="1" applyFont="1">
      <alignment horizontal="center" readingOrder="0" vertical="center"/>
    </xf>
    <xf borderId="70" fillId="5" fontId="7" numFmtId="0" xfId="0" applyAlignment="1" applyBorder="1" applyFont="1">
      <alignment horizontal="center" readingOrder="0" vertical="center"/>
    </xf>
    <xf borderId="69" fillId="0" fontId="7" numFmtId="0" xfId="0" applyAlignment="1" applyBorder="1" applyFont="1">
      <alignment horizontal="center" vertical="center"/>
    </xf>
    <xf borderId="68" fillId="5" fontId="7" numFmtId="0" xfId="0" applyAlignment="1" applyBorder="1" applyFont="1">
      <alignment horizontal="center" vertical="center"/>
    </xf>
    <xf borderId="71" fillId="5" fontId="7" numFmtId="0" xfId="0" applyAlignment="1" applyBorder="1" applyFont="1">
      <alignment horizontal="center" vertical="center"/>
    </xf>
    <xf borderId="69" fillId="5" fontId="7" numFmtId="0" xfId="0" applyAlignment="1" applyBorder="1" applyFont="1">
      <alignment horizontal="center" vertical="center"/>
    </xf>
    <xf borderId="61" fillId="0" fontId="7" numFmtId="49" xfId="0" applyAlignment="1" applyBorder="1" applyFont="1" applyNumberFormat="1">
      <alignment horizontal="center" readingOrder="0" vertical="center"/>
    </xf>
    <xf borderId="48" fillId="0" fontId="20" numFmtId="49" xfId="0" applyAlignment="1" applyBorder="1" applyFont="1" applyNumberFormat="1">
      <alignment readingOrder="0" vertical="center"/>
    </xf>
    <xf borderId="52" fillId="5" fontId="7" numFmtId="0" xfId="0" applyAlignment="1" applyBorder="1" applyFont="1">
      <alignment horizontal="center" readingOrder="0" vertical="center"/>
    </xf>
    <xf borderId="72" fillId="5" fontId="7" numFmtId="0" xfId="0" applyAlignment="1" applyBorder="1" applyFont="1">
      <alignment horizontal="center" readingOrder="0" vertical="center"/>
    </xf>
    <xf borderId="59" fillId="0" fontId="7" numFmtId="0" xfId="0" applyAlignment="1" applyBorder="1" applyFont="1">
      <alignment horizontal="center" vertical="center"/>
    </xf>
    <xf borderId="15" fillId="5" fontId="7" numFmtId="0" xfId="0" applyAlignment="1" applyBorder="1" applyFont="1">
      <alignment horizontal="center" readingOrder="0" vertical="center"/>
    </xf>
    <xf borderId="73" fillId="0" fontId="2" numFmtId="0" xfId="0" applyAlignment="1" applyBorder="1" applyFont="1">
      <alignment vertical="center"/>
    </xf>
    <xf borderId="61" fillId="0" fontId="2" numFmtId="0" xfId="0" applyAlignment="1" applyBorder="1" applyFont="1">
      <alignment vertical="center"/>
    </xf>
    <xf borderId="48" fillId="0" fontId="2" numFmtId="0" xfId="0" applyAlignment="1" applyBorder="1" applyFont="1">
      <alignment vertical="center"/>
    </xf>
    <xf borderId="52" fillId="0" fontId="7" numFmtId="0" xfId="0" applyAlignment="1" applyBorder="1" applyFont="1">
      <alignment horizontal="center" readingOrder="0" vertical="center"/>
    </xf>
    <xf borderId="72" fillId="0" fontId="7" numFmtId="0" xfId="0" applyAlignment="1" applyBorder="1" applyFont="1">
      <alignment horizontal="center" readingOrder="0" vertical="center"/>
    </xf>
    <xf borderId="52" fillId="8" fontId="7" numFmtId="0" xfId="0" applyAlignment="1" applyBorder="1" applyFill="1" applyFont="1">
      <alignment horizontal="center" readingOrder="0" vertical="center"/>
    </xf>
    <xf borderId="72" fillId="8" fontId="7" numFmtId="0" xfId="0" applyAlignment="1" applyBorder="1" applyFont="1">
      <alignment horizontal="center" readingOrder="0" vertical="center"/>
    </xf>
    <xf borderId="56" fillId="8" fontId="7" numFmtId="0" xfId="0" applyAlignment="1" applyBorder="1" applyFont="1">
      <alignment horizontal="center" vertical="center"/>
    </xf>
    <xf borderId="59" fillId="8" fontId="7" numFmtId="0" xfId="0" applyAlignment="1" applyBorder="1" applyFont="1">
      <alignment horizontal="center" vertical="center"/>
    </xf>
    <xf borderId="74" fillId="9" fontId="7" numFmtId="0" xfId="0" applyAlignment="1" applyBorder="1" applyFill="1" applyFont="1">
      <alignment horizontal="center" readingOrder="0" shrinkToFit="0" vertical="center" wrapText="1"/>
    </xf>
    <xf borderId="75" fillId="0" fontId="2" numFmtId="0" xfId="0" applyAlignment="1" applyBorder="1" applyFont="1">
      <alignment vertical="center"/>
    </xf>
    <xf borderId="56" fillId="9" fontId="7" numFmtId="0" xfId="0" applyAlignment="1" applyBorder="1" applyFont="1">
      <alignment horizontal="center" readingOrder="0" vertical="center"/>
    </xf>
    <xf borderId="74" fillId="9" fontId="7" numFmtId="0" xfId="0" applyAlignment="1" applyBorder="1" applyFont="1">
      <alignment horizontal="center" readingOrder="0" vertical="center"/>
    </xf>
    <xf borderId="59" fillId="9" fontId="7" numFmtId="0" xfId="0" applyAlignment="1" applyBorder="1" applyFont="1">
      <alignment horizontal="center" readingOrder="0" vertical="center"/>
    </xf>
    <xf borderId="74" fillId="0" fontId="2" numFmtId="0" xfId="0" applyAlignment="1" applyBorder="1" applyFont="1">
      <alignment vertical="center"/>
    </xf>
    <xf borderId="76" fillId="0" fontId="2" numFmtId="0" xfId="0" applyAlignment="1" applyBorder="1" applyFont="1">
      <alignment vertical="center"/>
    </xf>
    <xf borderId="54" fillId="5" fontId="20" numFmtId="0" xfId="0" applyAlignment="1" applyBorder="1" applyFont="1">
      <alignment horizontal="center" readingOrder="0" vertical="center"/>
    </xf>
    <xf borderId="59" fillId="0" fontId="7" numFmtId="0" xfId="0" applyAlignment="1" applyBorder="1" applyFont="1">
      <alignment horizontal="center" readingOrder="0" vertical="center"/>
    </xf>
    <xf borderId="61" fillId="2" fontId="7" numFmtId="0" xfId="0" applyAlignment="1" applyBorder="1" applyFont="1">
      <alignment horizontal="center" vertical="center"/>
    </xf>
    <xf borderId="62" fillId="2" fontId="7" numFmtId="0" xfId="0" applyAlignment="1" applyBorder="1" applyFont="1">
      <alignment horizontal="center" vertical="center"/>
    </xf>
    <xf borderId="63" fillId="2" fontId="7" numFmtId="0" xfId="0" applyAlignment="1" applyBorder="1" applyFont="1">
      <alignment horizontal="center" vertical="center"/>
    </xf>
    <xf borderId="77" fillId="0" fontId="2" numFmtId="0" xfId="0" applyAlignment="1" applyBorder="1" applyFont="1">
      <alignment vertical="center"/>
    </xf>
    <xf borderId="37" fillId="0" fontId="7" numFmtId="49" xfId="0" applyAlignment="1" applyBorder="1" applyFont="1" applyNumberFormat="1">
      <alignment horizontal="center" vertical="center"/>
    </xf>
    <xf borderId="78" fillId="0" fontId="20" numFmtId="49" xfId="0" applyAlignment="1" applyBorder="1" applyFont="1" applyNumberFormat="1">
      <alignment readingOrder="0" shrinkToFit="0" vertical="center" wrapText="1"/>
    </xf>
    <xf borderId="79" fillId="5" fontId="7" numFmtId="0" xfId="0" applyAlignment="1" applyBorder="1" applyFont="1">
      <alignment horizontal="center" vertical="center"/>
    </xf>
    <xf borderId="68" fillId="8" fontId="7" numFmtId="0" xfId="0" applyAlignment="1" applyBorder="1" applyFont="1">
      <alignment horizontal="center" readingOrder="0" vertical="center"/>
    </xf>
    <xf borderId="70" fillId="8" fontId="7" numFmtId="0" xfId="0" applyAlignment="1" applyBorder="1" applyFont="1">
      <alignment horizontal="center" readingOrder="0" vertical="center"/>
    </xf>
    <xf borderId="79" fillId="8" fontId="7" numFmtId="0" xfId="0" applyAlignment="1" applyBorder="1" applyFont="1">
      <alignment horizontal="center" vertical="center"/>
    </xf>
    <xf borderId="80" fillId="8" fontId="7" numFmtId="0" xfId="0" applyAlignment="1" applyBorder="1" applyFont="1">
      <alignment horizontal="center" vertical="center"/>
    </xf>
    <xf borderId="81" fillId="8" fontId="7" numFmtId="0" xfId="0" applyAlignment="1" applyBorder="1" applyFont="1">
      <alignment horizontal="center" readingOrder="0" vertical="center"/>
    </xf>
    <xf borderId="82" fillId="8" fontId="7" numFmtId="0" xfId="0" applyAlignment="1" applyBorder="1" applyFont="1">
      <alignment horizontal="center" vertical="center"/>
    </xf>
    <xf borderId="83" fillId="8" fontId="7" numFmtId="0" xfId="0" applyAlignment="1" applyBorder="1" applyFont="1">
      <alignment horizontal="center" vertical="center"/>
    </xf>
    <xf borderId="11" fillId="3" fontId="18" numFmtId="0" xfId="0" applyAlignment="1" applyBorder="1" applyFont="1">
      <alignment horizontal="center" readingOrder="0" vertical="center"/>
    </xf>
    <xf borderId="84" fillId="0" fontId="2" numFmtId="0" xfId="0" applyAlignment="1" applyBorder="1" applyFont="1">
      <alignment vertical="center"/>
    </xf>
    <xf borderId="54" fillId="5" fontId="7" numFmtId="0" xfId="0" applyAlignment="1" applyBorder="1" applyFont="1">
      <alignment horizontal="center" vertical="center"/>
    </xf>
    <xf borderId="85" fillId="0" fontId="7" numFmtId="0" xfId="0" applyAlignment="1" applyBorder="1" applyFont="1">
      <alignment horizontal="center" vertical="center"/>
    </xf>
    <xf borderId="86" fillId="0" fontId="7" numFmtId="0" xfId="0" applyAlignment="1" applyBorder="1" applyFont="1">
      <alignment horizontal="center" vertical="center"/>
    </xf>
    <xf borderId="85" fillId="0" fontId="7" numFmtId="0" xfId="0" applyAlignment="1" applyBorder="1" applyFont="1">
      <alignment horizontal="center" readingOrder="0" vertical="center"/>
    </xf>
    <xf borderId="87" fillId="3" fontId="10" numFmtId="0" xfId="0" applyAlignment="1" applyBorder="1" applyFont="1">
      <alignment horizontal="center" readingOrder="0" vertical="center"/>
    </xf>
    <xf borderId="85" fillId="0" fontId="2" numFmtId="0" xfId="0" applyAlignment="1" applyBorder="1" applyFont="1">
      <alignment vertical="center"/>
    </xf>
    <xf borderId="86" fillId="3" fontId="10" numFmtId="0" xfId="0" applyAlignment="1" applyBorder="1" applyFont="1">
      <alignment horizontal="center" vertical="center"/>
    </xf>
    <xf borderId="58" fillId="0" fontId="20" numFmtId="49" xfId="0" applyAlignment="1" applyBorder="1" applyFont="1" applyNumberFormat="1">
      <alignment vertical="center"/>
    </xf>
    <xf borderId="56" fillId="5" fontId="7" numFmtId="0" xfId="0" applyAlignment="1" applyBorder="1" applyFont="1">
      <alignment horizontal="center" vertical="center"/>
    </xf>
    <xf borderId="54" fillId="8" fontId="7" numFmtId="0" xfId="0" applyAlignment="1" applyBorder="1" applyFont="1">
      <alignment horizontal="center" readingOrder="0" vertical="center"/>
    </xf>
    <xf borderId="55" fillId="8" fontId="7" numFmtId="0" xfId="0" applyAlignment="1" applyBorder="1" applyFont="1">
      <alignment horizontal="center" readingOrder="0" vertical="center"/>
    </xf>
    <xf borderId="88" fillId="8" fontId="7" numFmtId="0" xfId="0" applyAlignment="1" applyBorder="1" applyFont="1">
      <alignment horizontal="center" readingOrder="0" vertical="center"/>
    </xf>
    <xf borderId="89" fillId="3" fontId="10" numFmtId="0" xfId="0" applyAlignment="1" applyBorder="1" applyFont="1">
      <alignment horizontal="center" readingOrder="0" vertical="center"/>
    </xf>
    <xf borderId="56" fillId="3" fontId="10" numFmtId="0" xfId="0" applyAlignment="1" applyBorder="1" applyFont="1">
      <alignment horizontal="center" vertical="center"/>
    </xf>
    <xf borderId="54" fillId="0" fontId="7" numFmtId="0" xfId="0" applyAlignment="1" applyBorder="1" applyFont="1">
      <alignment horizontal="center" readingOrder="0" vertical="center"/>
    </xf>
    <xf borderId="85" fillId="0" fontId="7" numFmtId="0" xfId="0" applyAlignment="1" applyBorder="1" applyFont="1">
      <alignment horizontal="center" readingOrder="0" vertical="center"/>
    </xf>
    <xf borderId="90" fillId="2" fontId="7" numFmtId="0" xfId="0" applyAlignment="1" applyBorder="1" applyFont="1">
      <alignment horizontal="center" readingOrder="0" vertical="center"/>
    </xf>
    <xf borderId="90" fillId="0" fontId="2" numFmtId="0" xfId="0" applyAlignment="1" applyBorder="1" applyFont="1">
      <alignment vertical="center"/>
    </xf>
    <xf borderId="91" fillId="0" fontId="2" numFmtId="0" xfId="0" applyAlignment="1" applyBorder="1" applyFont="1">
      <alignment vertical="center"/>
    </xf>
    <xf borderId="54" fillId="0" fontId="7" numFmtId="49" xfId="0" applyAlignment="1" applyBorder="1" applyFont="1" applyNumberFormat="1">
      <alignment horizontal="center" vertical="center"/>
    </xf>
    <xf borderId="59" fillId="0" fontId="20" numFmtId="49" xfId="0" applyAlignment="1" applyBorder="1" applyFont="1" applyNumberFormat="1">
      <alignment readingOrder="0" shrinkToFit="0" vertical="center" wrapText="1"/>
    </xf>
    <xf borderId="92" fillId="0" fontId="2" numFmtId="0" xfId="0" applyAlignment="1" applyBorder="1" applyFont="1">
      <alignment vertical="center"/>
    </xf>
    <xf borderId="44" fillId="0" fontId="7" numFmtId="49" xfId="0" applyAlignment="1" applyBorder="1" applyFont="1" applyNumberFormat="1">
      <alignment horizontal="center" readingOrder="0" vertical="center"/>
    </xf>
    <xf borderId="93" fillId="0" fontId="20" numFmtId="49" xfId="0" applyAlignment="1" applyBorder="1" applyFont="1" applyNumberFormat="1">
      <alignment readingOrder="0" vertical="center"/>
    </xf>
    <xf borderId="0" fillId="0" fontId="7" numFmtId="0" xfId="0" applyAlignment="1" applyFont="1">
      <alignment vertical="center"/>
    </xf>
    <xf borderId="3" fillId="2" fontId="7" numFmtId="1" xfId="0" applyAlignment="1" applyBorder="1" applyFont="1" applyNumberFormat="1">
      <alignment horizontal="center" vertical="center"/>
    </xf>
    <xf borderId="94" fillId="2" fontId="7" numFmtId="1" xfId="0" applyAlignment="1" applyBorder="1" applyFont="1" applyNumberFormat="1">
      <alignment horizontal="center" vertical="center"/>
    </xf>
    <xf borderId="95" fillId="2" fontId="7" numFmtId="1" xfId="0" applyAlignment="1" applyBorder="1" applyFont="1" applyNumberFormat="1">
      <alignment horizontal="center" vertical="center"/>
    </xf>
    <xf borderId="96" fillId="2" fontId="7" numFmtId="1" xfId="0" applyAlignment="1" applyBorder="1" applyFont="1" applyNumberFormat="1">
      <alignment horizontal="center" vertical="center"/>
    </xf>
    <xf borderId="94" fillId="2" fontId="7" numFmtId="0" xfId="0" applyAlignment="1" applyBorder="1" applyFont="1">
      <alignment horizontal="center" vertical="center"/>
    </xf>
    <xf borderId="95" fillId="2" fontId="7" numFmtId="0" xfId="0" applyAlignment="1" applyBorder="1" applyFont="1">
      <alignment horizontal="center" vertical="center"/>
    </xf>
    <xf borderId="96" fillId="2" fontId="7" numFmtId="0" xfId="0" applyAlignment="1" applyBorder="1" applyFont="1">
      <alignment horizontal="center" vertical="center"/>
    </xf>
    <xf borderId="96" fillId="2" fontId="7" numFmtId="0" xfId="0" applyAlignment="1" applyBorder="1" applyFont="1">
      <alignment vertical="center"/>
    </xf>
    <xf borderId="97" fillId="2" fontId="7" numFmtId="0" xfId="0" applyAlignment="1" applyBorder="1" applyFont="1">
      <alignment horizontal="center" vertical="center"/>
    </xf>
    <xf borderId="98" fillId="2" fontId="7" numFmtId="0" xfId="0" applyAlignment="1" applyBorder="1" applyFont="1">
      <alignment horizontal="center" vertical="center"/>
    </xf>
    <xf borderId="99" fillId="2" fontId="7" numFmtId="0" xfId="0" applyAlignment="1" applyBorder="1" applyFont="1">
      <alignment vertical="center"/>
    </xf>
    <xf borderId="0" fillId="0" fontId="0" numFmtId="0" xfId="0" applyAlignment="1" applyFont="1">
      <alignment readingOrder="0" vertical="center"/>
    </xf>
    <xf borderId="0" fillId="0" fontId="0" numFmtId="164" xfId="0" applyAlignment="1" applyFont="1" applyNumberFormat="1">
      <alignment vertical="center"/>
    </xf>
    <xf borderId="0" fillId="5" fontId="21" numFmtId="164" xfId="0" applyAlignment="1" applyFont="1" applyNumberFormat="1">
      <alignment vertical="center"/>
    </xf>
    <xf borderId="33" fillId="2" fontId="22" numFmtId="0" xfId="0" applyAlignment="1" applyBorder="1" applyFont="1">
      <alignment readingOrder="0" vertical="center"/>
    </xf>
    <xf borderId="45" fillId="10" fontId="19" numFmtId="49" xfId="0" applyAlignment="1" applyBorder="1" applyFill="1" applyFont="1" applyNumberFormat="1">
      <alignment horizontal="center" vertical="center"/>
    </xf>
    <xf borderId="56" fillId="9" fontId="7" numFmtId="165" xfId="0" applyAlignment="1" applyBorder="1" applyFont="1" applyNumberFormat="1">
      <alignment horizontal="center" readingOrder="0" vertical="center"/>
    </xf>
    <xf borderId="59" fillId="9" fontId="7" numFmtId="165" xfId="0" applyAlignment="1" applyBorder="1" applyFont="1" applyNumberFormat="1">
      <alignment horizontal="center" readingOrder="0" vertical="center"/>
    </xf>
    <xf borderId="55" fillId="0" fontId="7" numFmtId="49" xfId="0" applyAlignment="1" applyBorder="1" applyFont="1" applyNumberFormat="1">
      <alignment horizontal="center" readingOrder="0" vertical="center"/>
    </xf>
    <xf borderId="55" fillId="0" fontId="20" numFmtId="49" xfId="0" applyAlignment="1" applyBorder="1" applyFont="1" applyNumberFormat="1">
      <alignment readingOrder="0" vertical="center"/>
    </xf>
    <xf borderId="85" fillId="5" fontId="7" numFmtId="0" xfId="0" applyAlignment="1" applyBorder="1" applyFont="1">
      <alignment horizontal="center" vertical="center"/>
    </xf>
    <xf borderId="100" fillId="2" fontId="7" numFmtId="49" xfId="0" applyAlignment="1" applyBorder="1" applyFont="1" applyNumberFormat="1">
      <alignment horizontal="center" vertical="center"/>
    </xf>
    <xf borderId="101" fillId="2" fontId="20" numFmtId="49" xfId="0" applyAlignment="1" applyBorder="1" applyFont="1" applyNumberFormat="1">
      <alignment vertical="center"/>
    </xf>
    <xf borderId="11" fillId="3" fontId="10" numFmtId="0" xfId="0" applyAlignment="1" applyBorder="1" applyFont="1">
      <alignment horizontal="center" readingOrder="0" vertical="center"/>
    </xf>
    <xf borderId="86" fillId="3" fontId="7" numFmtId="0" xfId="0" applyAlignment="1" applyBorder="1" applyFont="1">
      <alignment horizontal="center" vertical="center"/>
    </xf>
    <xf borderId="56" fillId="3" fontId="7" numFmtId="0" xfId="0" applyAlignment="1" applyBorder="1" applyFont="1">
      <alignment horizontal="center" vertical="center"/>
    </xf>
    <xf borderId="102" fillId="2" fontId="7" numFmtId="0" xfId="0" applyAlignment="1" applyBorder="1" applyFont="1">
      <alignment horizontal="center" vertical="center"/>
    </xf>
    <xf borderId="102" fillId="2" fontId="7" numFmtId="1" xfId="0" applyAlignment="1" applyBorder="1" applyFont="1" applyNumberFormat="1">
      <alignment horizontal="center" vertical="center"/>
    </xf>
    <xf borderId="1" fillId="2" fontId="18" numFmtId="0" xfId="0" applyAlignment="1" applyBorder="1" applyFont="1">
      <alignment horizontal="center" readingOrder="0" vertical="center"/>
    </xf>
    <xf borderId="11" fillId="2" fontId="7" numFmtId="0" xfId="0" applyAlignment="1" applyBorder="1" applyFont="1">
      <alignment horizontal="center" readingOrder="0" vertical="center"/>
    </xf>
    <xf borderId="0" fillId="2" fontId="0" numFmtId="0" xfId="0" applyAlignment="1" applyFont="1">
      <alignment vertical="center"/>
    </xf>
    <xf borderId="0" fillId="0" fontId="1" numFmtId="0" xfId="0" applyAlignment="1" applyFont="1">
      <alignment horizontal="left" readingOrder="0" shrinkToFit="0" vertical="top" wrapText="1"/>
    </xf>
    <xf borderId="0" fillId="0" fontId="23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0" fontId="20" numFmtId="0" xfId="0" applyAlignment="1" applyFont="1">
      <alignment vertical="center"/>
    </xf>
    <xf borderId="0" fillId="0" fontId="19" numFmtId="165" xfId="0" applyAlignment="1" applyFont="1" applyNumberFormat="1">
      <alignment readingOrder="0" vertical="center"/>
    </xf>
    <xf borderId="0" fillId="0" fontId="2" numFmtId="0" xfId="0" applyAlignment="1" applyFont="1">
      <alignment readingOrder="0" vertical="center"/>
    </xf>
    <xf borderId="0" fillId="0" fontId="20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714375</xdr:colOff>
      <xdr:row>8</xdr:row>
      <xdr:rowOff>152400</xdr:rowOff>
    </xdr:from>
    <xdr:ext cx="4848225" cy="419100"/>
    <xdr:sp>
      <xdr:nvSpPr>
        <xdr:cNvPr id="3" name="Shape 3"/>
        <xdr:cNvSpPr/>
      </xdr:nvSpPr>
      <xdr:spPr>
        <a:xfrm>
          <a:off x="2933001" y="3579945"/>
          <a:ext cx="4825999" cy="40011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 cap="none">
              <a:solidFill>
                <a:srgbClr val="FFC418"/>
              </a:solidFill>
            </a:rPr>
            <a:t>6</a:t>
          </a:r>
          <a:r>
            <a:rPr b="1" lang="en-US" sz="2000" cap="none">
              <a:solidFill>
                <a:srgbClr val="FFC418"/>
              </a:solidFill>
            </a:rPr>
            <a:t> </a:t>
          </a:r>
          <a:r>
            <a:rPr b="1" lang="en-US" sz="2000">
              <a:solidFill>
                <a:srgbClr val="FFC418"/>
              </a:solidFill>
            </a:rPr>
            <a:t>H</a:t>
          </a:r>
          <a:r>
            <a:rPr b="1" lang="en-US" sz="2000" cap="none">
              <a:solidFill>
                <a:srgbClr val="FFC418"/>
              </a:solidFill>
            </a:rPr>
            <a:t>etes</a:t>
          </a:r>
          <a:r>
            <a:rPr b="1" lang="en-US" sz="2000" cap="none">
              <a:solidFill>
                <a:srgbClr val="FFC418"/>
              </a:solidFill>
            </a:rPr>
            <a:t> </a:t>
          </a:r>
          <a:r>
            <a:rPr b="1" lang="en-US" sz="2000">
              <a:solidFill>
                <a:srgbClr val="FFC418"/>
              </a:solidFill>
            </a:rPr>
            <a:t>K</a:t>
          </a:r>
          <a:r>
            <a:rPr b="1" lang="en-US" sz="2000" cap="none">
              <a:solidFill>
                <a:srgbClr val="FFC418"/>
              </a:solidFill>
            </a:rPr>
            <a:t>ezdő </a:t>
          </a:r>
          <a:r>
            <a:rPr b="1" lang="en-US" sz="2000">
              <a:solidFill>
                <a:srgbClr val="FFC418"/>
              </a:solidFill>
            </a:rPr>
            <a:t>P</a:t>
          </a:r>
          <a:r>
            <a:rPr b="1" lang="en-US" sz="2000" cap="none">
              <a:solidFill>
                <a:srgbClr val="FFC418"/>
              </a:solidFill>
            </a:rPr>
            <a:t>rogram</a:t>
          </a:r>
          <a:endParaRPr b="1" sz="2000" cap="none">
            <a:solidFill>
              <a:srgbClr val="FFC418"/>
            </a:solidFill>
          </a:endParaRPr>
        </a:p>
      </xdr:txBody>
    </xdr:sp>
    <xdr:clientData fLocksWithSheet="0"/>
  </xdr:oneCellAnchor>
  <xdr:oneCellAnchor>
    <xdr:from>
      <xdr:col>1</xdr:col>
      <xdr:colOff>209550</xdr:colOff>
      <xdr:row>1</xdr:row>
      <xdr:rowOff>66675</xdr:rowOff>
    </xdr:from>
    <xdr:ext cx="3238500" cy="1000125"/>
    <xdr:pic>
      <xdr:nvPicPr>
        <xdr:cNvPr id="0" name="image2.png" title="Kép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323850</xdr:colOff>
      <xdr:row>2</xdr:row>
      <xdr:rowOff>152400</xdr:rowOff>
    </xdr:from>
    <xdr:ext cx="3676650" cy="1152525"/>
    <xdr:pic>
      <xdr:nvPicPr>
        <xdr:cNvPr id="0" name="image1.png" title="Kép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371475</xdr:colOff>
      <xdr:row>2</xdr:row>
      <xdr:rowOff>47625</xdr:rowOff>
    </xdr:from>
    <xdr:ext cx="3676650" cy="1152525"/>
    <xdr:pic>
      <xdr:nvPicPr>
        <xdr:cNvPr id="0" name="image1.png" title="Kép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7R7-l6_PUYU" TargetMode="External"/><Relationship Id="rId2" Type="http://schemas.openxmlformats.org/officeDocument/2006/relationships/hyperlink" Target="https://youtu.be/t7qKqal8y_M" TargetMode="External"/><Relationship Id="rId3" Type="http://schemas.openxmlformats.org/officeDocument/2006/relationships/hyperlink" Target="https://youtu.be/uy-wDD4nzgE" TargetMode="External"/><Relationship Id="rId4" Type="http://schemas.openxmlformats.org/officeDocument/2006/relationships/hyperlink" Target="https://youtu.be/ktOiLiw0r0k" TargetMode="External"/><Relationship Id="rId5" Type="http://schemas.openxmlformats.org/officeDocument/2006/relationships/hyperlink" Target="https://youtu.be/5DInWfrM98o" TargetMode="External"/><Relationship Id="rId6" Type="http://schemas.openxmlformats.org/officeDocument/2006/relationships/hyperlink" Target="https://youtu.be/BqQJlvQE45Q" TargetMode="External"/><Relationship Id="rId7" Type="http://schemas.openxmlformats.org/officeDocument/2006/relationships/hyperlink" Target="https://youtu.be/Xky9ENBEXwQ" TargetMode="External"/><Relationship Id="rId8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7R7-l6_PUYU" TargetMode="External"/><Relationship Id="rId2" Type="http://schemas.openxmlformats.org/officeDocument/2006/relationships/hyperlink" Target="https://youtu.be/t7qKqal8y_M" TargetMode="External"/><Relationship Id="rId3" Type="http://schemas.openxmlformats.org/officeDocument/2006/relationships/hyperlink" Target="https://youtu.be/uy-wDD4nzgE" TargetMode="External"/><Relationship Id="rId4" Type="http://schemas.openxmlformats.org/officeDocument/2006/relationships/hyperlink" Target="https://youtu.be/ktOiLiw0r0k" TargetMode="External"/><Relationship Id="rId5" Type="http://schemas.openxmlformats.org/officeDocument/2006/relationships/hyperlink" Target="https://youtu.be/5DInWfrM98o" TargetMode="External"/><Relationship Id="rId6" Type="http://schemas.openxmlformats.org/officeDocument/2006/relationships/hyperlink" Target="https://youtu.be/BqQJlvQE45Q" TargetMode="External"/><Relationship Id="rId7" Type="http://schemas.openxmlformats.org/officeDocument/2006/relationships/hyperlink" Target="https://youtu.be/Xky9ENBEXwQ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57"/>
    <col customWidth="1" min="2" max="2" width="17.0"/>
    <col customWidth="1" min="3" max="3" width="11.71"/>
    <col customWidth="1" min="4" max="5" width="10.0"/>
    <col customWidth="1" min="6" max="7" width="10.86"/>
    <col customWidth="1" min="8" max="9" width="9.14"/>
  </cols>
  <sheetData>
    <row r="1" ht="12.0" customHeight="1">
      <c r="A1" s="1"/>
      <c r="B1" s="2"/>
      <c r="C1" s="2"/>
      <c r="D1" s="2"/>
      <c r="E1" s="2"/>
      <c r="F1" s="2"/>
      <c r="G1" s="2"/>
      <c r="H1" s="3"/>
      <c r="I1" s="4"/>
    </row>
    <row r="2" ht="12.0" customHeight="1">
      <c r="A2" s="5"/>
      <c r="H2" s="6"/>
      <c r="I2" s="4"/>
    </row>
    <row r="3" ht="12.0" customHeight="1">
      <c r="A3" s="5"/>
      <c r="H3" s="6"/>
      <c r="I3" s="4"/>
    </row>
    <row r="4" ht="12.0" customHeight="1">
      <c r="A4" s="5"/>
      <c r="H4" s="6"/>
      <c r="I4" s="4"/>
    </row>
    <row r="5" ht="12.0" customHeight="1">
      <c r="A5" s="5"/>
      <c r="H5" s="6"/>
      <c r="I5" s="4"/>
    </row>
    <row r="6" ht="12.0" customHeight="1">
      <c r="A6" s="5"/>
      <c r="H6" s="6"/>
      <c r="I6" s="4"/>
    </row>
    <row r="7" ht="12.0" customHeight="1">
      <c r="A7" s="5"/>
      <c r="H7" s="6"/>
      <c r="I7" s="4"/>
    </row>
    <row r="8" ht="12.0" customHeight="1">
      <c r="A8" s="5"/>
      <c r="H8" s="6"/>
      <c r="I8" s="4"/>
    </row>
    <row r="9" ht="12.0" customHeight="1">
      <c r="A9" s="5"/>
      <c r="H9" s="6"/>
      <c r="I9" s="4"/>
    </row>
    <row r="10" ht="12.0" customHeight="1">
      <c r="A10" s="5"/>
      <c r="H10" s="6"/>
      <c r="I10" s="4"/>
    </row>
    <row r="11" ht="12.0" customHeight="1">
      <c r="A11" s="7"/>
      <c r="B11" s="8"/>
      <c r="C11" s="8"/>
      <c r="D11" s="8"/>
      <c r="E11" s="8"/>
      <c r="F11" s="8"/>
      <c r="G11" s="8"/>
      <c r="H11" s="9"/>
      <c r="I11" s="4"/>
    </row>
    <row r="12" ht="12.0" customHeight="1">
      <c r="A12" s="10"/>
      <c r="B12" s="10"/>
      <c r="C12" s="10"/>
      <c r="D12" s="10"/>
      <c r="E12" s="10"/>
      <c r="F12" s="10"/>
      <c r="G12" s="10"/>
      <c r="H12" s="10"/>
      <c r="I12" s="4"/>
    </row>
    <row r="13" ht="12.0" customHeight="1">
      <c r="A13" s="11"/>
      <c r="B13" s="11"/>
      <c r="C13" s="11"/>
      <c r="D13" s="11"/>
      <c r="E13" s="11"/>
      <c r="F13" s="11"/>
      <c r="G13" s="11"/>
      <c r="H13" s="11"/>
      <c r="I13" s="4"/>
    </row>
    <row r="14" ht="38.25" customHeight="1">
      <c r="A14" s="12" t="s">
        <v>0</v>
      </c>
      <c r="B14" s="13" t="s">
        <v>1</v>
      </c>
      <c r="C14" s="14"/>
      <c r="D14" s="14"/>
      <c r="E14" s="14"/>
      <c r="F14" s="14"/>
      <c r="G14" s="14"/>
      <c r="H14" s="15"/>
      <c r="I14" s="4"/>
    </row>
    <row r="15" ht="38.25" customHeight="1">
      <c r="A15" s="16"/>
      <c r="B15" s="17"/>
      <c r="H15" s="18"/>
      <c r="I15" s="4"/>
    </row>
    <row r="16" ht="38.25" customHeight="1">
      <c r="A16" s="16"/>
      <c r="B16" s="17"/>
      <c r="H16" s="18"/>
      <c r="I16" s="4"/>
    </row>
    <row r="17" ht="38.25" customHeight="1">
      <c r="A17" s="16"/>
      <c r="B17" s="17"/>
      <c r="H17" s="18"/>
      <c r="I17" s="4"/>
    </row>
    <row r="18" ht="38.25" customHeight="1">
      <c r="A18" s="19"/>
      <c r="B18" s="20"/>
      <c r="C18" s="21"/>
      <c r="D18" s="21"/>
      <c r="E18" s="21"/>
      <c r="F18" s="21"/>
      <c r="G18" s="21"/>
      <c r="H18" s="22"/>
      <c r="I18" s="4"/>
    </row>
    <row r="19" ht="12.0" customHeight="1">
      <c r="A19" s="23"/>
      <c r="B19" s="23"/>
      <c r="C19" s="23"/>
      <c r="D19" s="23"/>
      <c r="E19" s="23"/>
      <c r="F19" s="23"/>
      <c r="G19" s="23"/>
      <c r="H19" s="23"/>
      <c r="I19" s="4"/>
    </row>
    <row r="20" ht="34.5" customHeight="1">
      <c r="A20" s="12" t="s">
        <v>2</v>
      </c>
      <c r="B20" s="13" t="s">
        <v>3</v>
      </c>
      <c r="C20" s="14"/>
      <c r="D20" s="14"/>
      <c r="E20" s="14"/>
      <c r="F20" s="14"/>
      <c r="G20" s="14"/>
      <c r="H20" s="15"/>
      <c r="I20" s="4"/>
    </row>
    <row r="21" ht="34.5" customHeight="1">
      <c r="A21" s="16"/>
      <c r="B21" s="17"/>
      <c r="H21" s="18"/>
      <c r="I21" s="4"/>
    </row>
    <row r="22" ht="34.5" customHeight="1">
      <c r="A22" s="16"/>
      <c r="B22" s="17"/>
      <c r="H22" s="18"/>
      <c r="I22" s="4"/>
    </row>
    <row r="23" ht="34.5" customHeight="1">
      <c r="A23" s="16"/>
      <c r="B23" s="17"/>
      <c r="H23" s="18"/>
      <c r="I23" s="4"/>
    </row>
    <row r="24" ht="34.5" customHeight="1">
      <c r="A24" s="16"/>
      <c r="B24" s="17"/>
      <c r="H24" s="18"/>
      <c r="I24" s="4"/>
    </row>
    <row r="25" ht="34.5" customHeight="1">
      <c r="A25" s="16"/>
      <c r="B25" s="17"/>
      <c r="H25" s="18"/>
      <c r="I25" s="4"/>
    </row>
    <row r="26" ht="34.5" customHeight="1">
      <c r="A26" s="19"/>
      <c r="B26" s="20"/>
      <c r="C26" s="21"/>
      <c r="D26" s="21"/>
      <c r="E26" s="21"/>
      <c r="F26" s="21"/>
      <c r="G26" s="21"/>
      <c r="H26" s="22"/>
      <c r="I26" s="4"/>
    </row>
    <row r="27" ht="12.0" customHeight="1">
      <c r="A27" s="4"/>
      <c r="B27" s="4"/>
      <c r="C27" s="4"/>
      <c r="D27" s="4"/>
      <c r="E27" s="4"/>
      <c r="F27" s="4"/>
      <c r="G27" s="4"/>
      <c r="H27" s="4"/>
      <c r="I27" s="4"/>
    </row>
    <row r="28" ht="12.0" customHeight="1">
      <c r="A28" s="12" t="s">
        <v>4</v>
      </c>
      <c r="B28" s="24" t="s">
        <v>5</v>
      </c>
      <c r="C28" s="25" t="s">
        <v>6</v>
      </c>
      <c r="D28" s="26" t="s">
        <v>7</v>
      </c>
      <c r="E28" s="27" t="s">
        <v>8</v>
      </c>
      <c r="F28" s="27" t="s">
        <v>9</v>
      </c>
      <c r="G28" s="28"/>
      <c r="H28" s="23"/>
      <c r="I28" s="23"/>
    </row>
    <row r="29" ht="24.75" customHeight="1">
      <c r="A29" s="16"/>
      <c r="B29" s="29" t="s">
        <v>10</v>
      </c>
      <c r="C29" s="30">
        <v>120.0</v>
      </c>
      <c r="D29" s="31">
        <v>1.0</v>
      </c>
      <c r="E29" s="31">
        <v>10.0</v>
      </c>
      <c r="F29" s="32">
        <f t="array" ref="F29">IFERROR(FLOOR(C29/(INDEX(RPE!$A$1:$K$9,MATCH(E29,RPE!$A$1:$A$9,0),MATCH(D29,RPE!$A$1:$K$1,0))/100),2.5),"")</f>
        <v>120</v>
      </c>
      <c r="G29" s="33"/>
      <c r="H29" s="4"/>
      <c r="I29" s="4"/>
    </row>
    <row r="30" ht="24.75" customHeight="1">
      <c r="A30" s="16"/>
      <c r="B30" s="29" t="s">
        <v>11</v>
      </c>
      <c r="C30" s="30">
        <v>90.0</v>
      </c>
      <c r="D30" s="31">
        <v>1.0</v>
      </c>
      <c r="E30" s="31">
        <v>10.0</v>
      </c>
      <c r="F30" s="32">
        <f t="array" ref="F30">IFERROR(FLOOR(C30/(INDEX(RPE!$A$1:$K$9,MATCH(E30,RPE!$A$1:$A$9,0),MATCH(D30,RPE!$A$1:$K$1,0))/100),2.5),"")</f>
        <v>90</v>
      </c>
      <c r="G30" s="33"/>
      <c r="H30" s="4"/>
      <c r="I30" s="4"/>
    </row>
    <row r="31" ht="24.75" customHeight="1">
      <c r="A31" s="19"/>
      <c r="B31" s="34" t="s">
        <v>12</v>
      </c>
      <c r="C31" s="35">
        <v>140.0</v>
      </c>
      <c r="D31" s="36">
        <v>1.0</v>
      </c>
      <c r="E31" s="37">
        <v>10.0</v>
      </c>
      <c r="F31" s="38">
        <f t="array" ref="F31">IFERROR(FLOOR(C31/(INDEX(RPE!$A$1:$K$9,MATCH(E31,RPE!$A$1:$A$9,0),MATCH(D31,RPE!$A$1:$K$1,0))/100),2.5),"")</f>
        <v>140</v>
      </c>
      <c r="G31" s="33"/>
      <c r="H31" s="4"/>
      <c r="I31" s="4"/>
    </row>
    <row r="32" ht="12.0" customHeight="1">
      <c r="A32" s="23"/>
      <c r="B32" s="23"/>
      <c r="C32" s="39" t="s">
        <v>13</v>
      </c>
      <c r="G32" s="23"/>
      <c r="H32" s="23"/>
      <c r="I32" s="4"/>
    </row>
    <row r="33" ht="12.0" customHeight="1">
      <c r="A33" s="4"/>
      <c r="B33" s="4"/>
      <c r="C33" s="4"/>
      <c r="D33" s="4"/>
      <c r="E33" s="4"/>
      <c r="F33" s="4"/>
      <c r="G33" s="4"/>
      <c r="H33" s="4"/>
      <c r="I33" s="4"/>
    </row>
    <row r="34" ht="12.0" customHeight="1">
      <c r="A34" s="4"/>
      <c r="B34" s="4"/>
      <c r="C34" s="4"/>
      <c r="D34" s="4"/>
      <c r="E34" s="4"/>
      <c r="F34" s="4"/>
      <c r="G34" s="4"/>
      <c r="H34" s="4"/>
      <c r="I34" s="4"/>
    </row>
  </sheetData>
  <mergeCells count="7">
    <mergeCell ref="A1:H11"/>
    <mergeCell ref="A14:A18"/>
    <mergeCell ref="B14:H18"/>
    <mergeCell ref="A20:A26"/>
    <mergeCell ref="B20:H26"/>
    <mergeCell ref="A28:A31"/>
    <mergeCell ref="C32:F32"/>
  </mergeCells>
  <printOptions/>
  <pageMargins bottom="0.003149606299212599" footer="0.0" header="0.0" left="0.08" right="0.08" top="0.7500000000000001"/>
  <pageSetup paperSize="9" scale="97" orientation="portrait"/>
  <headerFooter>
    <oddHeader>&amp;Cwww.powerbuilder.hu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418"/>
    <pageSetUpPr fitToPage="1"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10.71"/>
    <col customWidth="1" min="3" max="3" width="4.29"/>
    <col customWidth="1" min="4" max="4" width="5.14"/>
    <col customWidth="1" min="5" max="5" width="53.71"/>
    <col customWidth="1" min="6" max="26" width="9.14"/>
    <col customWidth="1" min="27" max="27" width="2.29"/>
  </cols>
  <sheetData>
    <row r="1" ht="7.5" customHeight="1">
      <c r="A1" s="40"/>
      <c r="B1" s="41"/>
      <c r="C1" s="41"/>
      <c r="D1" s="42"/>
      <c r="E1" s="43"/>
      <c r="F1" s="44"/>
      <c r="G1" s="44"/>
      <c r="H1" s="44"/>
      <c r="I1" s="44"/>
      <c r="J1" s="43"/>
      <c r="K1" s="43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5"/>
      <c r="AB1" s="45"/>
      <c r="AC1" s="45"/>
    </row>
    <row r="2" ht="13.5" customHeight="1">
      <c r="A2" s="40"/>
      <c r="B2" s="46"/>
      <c r="C2" s="2"/>
      <c r="D2" s="2"/>
      <c r="E2" s="3"/>
      <c r="F2" s="47"/>
      <c r="G2" s="47"/>
      <c r="H2" s="47"/>
      <c r="I2" s="47"/>
      <c r="J2" s="48"/>
      <c r="K2" s="48"/>
      <c r="L2" s="49"/>
      <c r="M2" s="49"/>
      <c r="N2" s="49"/>
      <c r="O2" s="49"/>
      <c r="P2" s="49"/>
      <c r="Q2" s="49"/>
      <c r="R2" s="50"/>
      <c r="S2" s="51"/>
      <c r="T2" s="52"/>
      <c r="U2" s="50"/>
      <c r="V2" s="51"/>
      <c r="W2" s="52"/>
      <c r="X2" s="46"/>
      <c r="Y2" s="2"/>
      <c r="Z2" s="3"/>
      <c r="AA2" s="53"/>
      <c r="AB2" s="45"/>
      <c r="AC2" s="45"/>
    </row>
    <row r="3" ht="13.5" customHeight="1">
      <c r="A3" s="40"/>
      <c r="B3" s="7"/>
      <c r="C3" s="8"/>
      <c r="D3" s="8"/>
      <c r="E3" s="9"/>
      <c r="F3" s="47"/>
      <c r="G3" s="47"/>
      <c r="H3" s="47"/>
      <c r="I3" s="47"/>
      <c r="J3" s="48"/>
      <c r="K3" s="48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7"/>
      <c r="Y3" s="8"/>
      <c r="Z3" s="9"/>
      <c r="AA3" s="53"/>
      <c r="AB3" s="45"/>
      <c r="AC3" s="45"/>
    </row>
    <row r="4" ht="13.5" customHeight="1">
      <c r="A4" s="40"/>
      <c r="B4" s="54"/>
      <c r="C4" s="54"/>
      <c r="D4" s="49"/>
      <c r="E4" s="48"/>
      <c r="F4" s="47"/>
      <c r="G4" s="47"/>
      <c r="H4" s="47"/>
      <c r="I4" s="47"/>
      <c r="J4" s="48"/>
      <c r="K4" s="48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3"/>
      <c r="AB4" s="45"/>
      <c r="AC4" s="45"/>
    </row>
    <row r="5" ht="13.5" customHeight="1">
      <c r="A5" s="40"/>
      <c r="B5" s="54"/>
      <c r="C5" s="54"/>
      <c r="D5" s="49"/>
      <c r="E5" s="48"/>
      <c r="F5" s="47"/>
      <c r="G5" s="47"/>
      <c r="H5" s="47"/>
      <c r="I5" s="47"/>
      <c r="J5" s="48"/>
      <c r="K5" s="48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3"/>
      <c r="AB5" s="45"/>
      <c r="AC5" s="45"/>
    </row>
    <row r="6" ht="13.5" customHeight="1">
      <c r="A6" s="40"/>
      <c r="B6" s="54"/>
      <c r="C6" s="54"/>
      <c r="D6" s="49"/>
      <c r="E6" s="48"/>
      <c r="F6" s="55"/>
      <c r="G6" s="55"/>
      <c r="H6" s="55"/>
      <c r="I6" s="55"/>
      <c r="J6" s="56"/>
      <c r="K6" s="56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3"/>
      <c r="AB6" s="45"/>
      <c r="AC6" s="45"/>
    </row>
    <row r="7" ht="13.5" customHeight="1">
      <c r="A7" s="40"/>
      <c r="B7" s="54"/>
      <c r="C7" s="54"/>
      <c r="D7" s="49"/>
      <c r="E7" s="48"/>
      <c r="F7" s="55"/>
      <c r="G7" s="55"/>
      <c r="H7" s="55"/>
      <c r="I7" s="55"/>
      <c r="J7" s="56"/>
      <c r="K7" s="56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3"/>
      <c r="AB7" s="45"/>
      <c r="AC7" s="45"/>
    </row>
    <row r="8" ht="21.0" customHeight="1">
      <c r="A8" s="40"/>
      <c r="B8" s="54"/>
      <c r="C8" s="54"/>
      <c r="D8" s="49"/>
      <c r="E8" s="48"/>
      <c r="F8" s="55"/>
      <c r="G8" s="55"/>
      <c r="H8" s="55"/>
      <c r="I8" s="55"/>
      <c r="J8" s="56"/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3"/>
      <c r="AB8" s="45"/>
      <c r="AC8" s="45"/>
    </row>
    <row r="9" ht="37.5" customHeight="1">
      <c r="A9" s="40"/>
      <c r="B9" s="54"/>
      <c r="C9" s="54"/>
      <c r="D9" s="49"/>
      <c r="E9" s="48"/>
      <c r="F9" s="47"/>
      <c r="G9" s="47"/>
      <c r="H9" s="47"/>
      <c r="I9" s="47"/>
      <c r="J9" s="57"/>
      <c r="K9" s="57"/>
      <c r="L9" s="58"/>
      <c r="M9" s="51"/>
      <c r="N9" s="52"/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53"/>
      <c r="AB9" s="45"/>
      <c r="AC9" s="45"/>
    </row>
    <row r="10" ht="1.5" customHeight="1">
      <c r="A10" s="40"/>
      <c r="B10" s="54"/>
      <c r="C10" s="54"/>
      <c r="D10" s="49"/>
      <c r="E10" s="48"/>
      <c r="F10" s="57"/>
      <c r="G10" s="57"/>
      <c r="H10" s="57"/>
      <c r="I10" s="57"/>
      <c r="J10" s="57"/>
      <c r="K10" s="57"/>
      <c r="L10" s="61"/>
      <c r="M10" s="62"/>
      <c r="N10" s="62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3"/>
      <c r="AB10" s="45"/>
      <c r="AC10" s="45"/>
    </row>
    <row r="11" ht="30.0" customHeight="1">
      <c r="A11" s="63"/>
      <c r="B11" s="64"/>
      <c r="C11" s="64"/>
      <c r="D11" s="49"/>
      <c r="E11" s="65" t="s">
        <v>14</v>
      </c>
      <c r="F11" s="66" t="s">
        <v>15</v>
      </c>
      <c r="G11" s="51"/>
      <c r="H11" s="52"/>
      <c r="I11" s="66" t="s">
        <v>16</v>
      </c>
      <c r="J11" s="51"/>
      <c r="K11" s="52"/>
      <c r="L11" s="66" t="s">
        <v>17</v>
      </c>
      <c r="M11" s="51"/>
      <c r="N11" s="52"/>
      <c r="O11" s="66" t="s">
        <v>18</v>
      </c>
      <c r="P11" s="51"/>
      <c r="Q11" s="52"/>
      <c r="R11" s="66" t="s">
        <v>19</v>
      </c>
      <c r="S11" s="51"/>
      <c r="T11" s="52"/>
      <c r="U11" s="66" t="s">
        <v>20</v>
      </c>
      <c r="V11" s="51"/>
      <c r="W11" s="52"/>
      <c r="X11" s="66" t="s">
        <v>21</v>
      </c>
      <c r="Y11" s="51"/>
      <c r="Z11" s="52"/>
      <c r="AA11" s="53"/>
      <c r="AB11" s="45"/>
      <c r="AC11" s="45"/>
    </row>
    <row r="12" ht="30.0" customHeight="1">
      <c r="A12" s="67"/>
      <c r="B12" s="68"/>
      <c r="C12" s="69"/>
      <c r="D12" s="70"/>
      <c r="E12" s="71"/>
      <c r="F12" s="72" t="s">
        <v>22</v>
      </c>
      <c r="G12" s="51"/>
      <c r="H12" s="52"/>
      <c r="I12" s="72" t="s">
        <v>23</v>
      </c>
      <c r="J12" s="51"/>
      <c r="K12" s="52"/>
      <c r="L12" s="72" t="s">
        <v>24</v>
      </c>
      <c r="M12" s="51"/>
      <c r="N12" s="52"/>
      <c r="O12" s="72" t="s">
        <v>25</v>
      </c>
      <c r="P12" s="51"/>
      <c r="Q12" s="52"/>
      <c r="R12" s="72" t="s">
        <v>26</v>
      </c>
      <c r="S12" s="51"/>
      <c r="T12" s="52"/>
      <c r="U12" s="72" t="s">
        <v>27</v>
      </c>
      <c r="V12" s="51"/>
      <c r="W12" s="52"/>
      <c r="X12" s="72" t="s">
        <v>28</v>
      </c>
      <c r="Y12" s="51"/>
      <c r="Z12" s="52"/>
      <c r="AA12" s="73"/>
      <c r="AB12" s="74"/>
      <c r="AC12" s="74"/>
    </row>
    <row r="13" ht="21.0" customHeight="1">
      <c r="A13" s="75"/>
      <c r="B13" s="76"/>
      <c r="C13" s="77"/>
      <c r="D13" s="78" t="s">
        <v>29</v>
      </c>
      <c r="E13" s="79" t="s">
        <v>5</v>
      </c>
      <c r="F13" s="80" t="s">
        <v>30</v>
      </c>
      <c r="G13" s="81"/>
      <c r="H13" s="82"/>
      <c r="I13" s="83" t="s">
        <v>31</v>
      </c>
      <c r="J13" s="81"/>
      <c r="K13" s="82"/>
      <c r="L13" s="83" t="s">
        <v>32</v>
      </c>
      <c r="M13" s="81"/>
      <c r="N13" s="82"/>
      <c r="O13" s="83" t="s">
        <v>33</v>
      </c>
      <c r="P13" s="81"/>
      <c r="Q13" s="82"/>
      <c r="R13" s="83" t="s">
        <v>34</v>
      </c>
      <c r="S13" s="81"/>
      <c r="T13" s="82"/>
      <c r="U13" s="83" t="s">
        <v>35</v>
      </c>
      <c r="V13" s="81"/>
      <c r="W13" s="82"/>
      <c r="X13" s="80" t="s">
        <v>36</v>
      </c>
      <c r="Y13" s="81"/>
      <c r="Z13" s="82"/>
      <c r="AA13" s="53"/>
      <c r="AB13" s="45"/>
      <c r="AC13" s="45"/>
    </row>
    <row r="14" ht="21.0" customHeight="1">
      <c r="A14" s="75"/>
      <c r="B14" s="57"/>
      <c r="C14" s="77"/>
      <c r="D14" s="84"/>
      <c r="E14" s="85"/>
      <c r="F14" s="86" t="s">
        <v>37</v>
      </c>
      <c r="G14" s="87" t="s">
        <v>38</v>
      </c>
      <c r="H14" s="88" t="s">
        <v>6</v>
      </c>
      <c r="I14" s="86" t="s">
        <v>37</v>
      </c>
      <c r="J14" s="87" t="s">
        <v>38</v>
      </c>
      <c r="K14" s="88" t="s">
        <v>6</v>
      </c>
      <c r="L14" s="86" t="s">
        <v>37</v>
      </c>
      <c r="M14" s="87" t="s">
        <v>38</v>
      </c>
      <c r="N14" s="88" t="s">
        <v>6</v>
      </c>
      <c r="O14" s="86" t="s">
        <v>37</v>
      </c>
      <c r="P14" s="87" t="s">
        <v>38</v>
      </c>
      <c r="Q14" s="88" t="s">
        <v>6</v>
      </c>
      <c r="R14" s="86" t="s">
        <v>37</v>
      </c>
      <c r="S14" s="87" t="s">
        <v>38</v>
      </c>
      <c r="T14" s="88" t="s">
        <v>6</v>
      </c>
      <c r="U14" s="86" t="s">
        <v>37</v>
      </c>
      <c r="V14" s="87" t="s">
        <v>38</v>
      </c>
      <c r="W14" s="88" t="s">
        <v>6</v>
      </c>
      <c r="X14" s="86" t="s">
        <v>37</v>
      </c>
      <c r="Y14" s="87" t="s">
        <v>38</v>
      </c>
      <c r="Z14" s="88" t="s">
        <v>6</v>
      </c>
      <c r="AA14" s="53"/>
      <c r="AB14" s="45"/>
      <c r="AC14" s="45"/>
    </row>
    <row r="15" ht="21.0" customHeight="1">
      <c r="A15" s="89"/>
      <c r="B15" s="90" t="s">
        <v>39</v>
      </c>
      <c r="C15" s="3"/>
      <c r="D15" s="91" t="s">
        <v>40</v>
      </c>
      <c r="E15" s="92" t="s">
        <v>10</v>
      </c>
      <c r="F15" s="93"/>
      <c r="G15" s="94"/>
      <c r="H15" s="95"/>
      <c r="I15" s="93">
        <v>1.0</v>
      </c>
      <c r="J15" s="94">
        <v>1.0</v>
      </c>
      <c r="K15" s="95">
        <f>IFERROR(FLOOR(SQMAX*0.82,2.5),"")</f>
        <v>97.5</v>
      </c>
      <c r="L15" s="93">
        <v>1.0</v>
      </c>
      <c r="M15" s="94">
        <v>1.0</v>
      </c>
      <c r="N15" s="95" t="str">
        <f>IFERROR(FLOOR(K44*0.85,2.5),"")</f>
        <v/>
      </c>
      <c r="O15" s="93">
        <v>1.0</v>
      </c>
      <c r="P15" s="94">
        <v>1.0</v>
      </c>
      <c r="Q15" s="95" t="str">
        <f>IFERROR(FLOOR(N44*0.88,2.5),"")</f>
        <v/>
      </c>
      <c r="R15" s="93">
        <v>1.0</v>
      </c>
      <c r="S15" s="94">
        <v>1.0</v>
      </c>
      <c r="T15" s="95" t="str">
        <f>IFERROR(FLOOR(Q44*0.91,2.5),"")</f>
        <v/>
      </c>
      <c r="U15" s="93">
        <v>1.0</v>
      </c>
      <c r="V15" s="94">
        <v>1.0</v>
      </c>
      <c r="W15" s="95" t="str">
        <f>IFERROR(FLOOR(T44*0.94,2.5),"")</f>
        <v/>
      </c>
      <c r="X15" s="93">
        <v>1.0</v>
      </c>
      <c r="Y15" s="94">
        <v>1.0</v>
      </c>
      <c r="Z15" s="95" t="str">
        <f>IFERROR(FLOOR(W44*0.85,2.5),"")</f>
        <v/>
      </c>
      <c r="AA15" s="53"/>
      <c r="AB15" s="45"/>
      <c r="AC15" s="45"/>
    </row>
    <row r="16" ht="21.0" customHeight="1">
      <c r="A16" s="89"/>
      <c r="B16" s="5"/>
      <c r="C16" s="6"/>
      <c r="D16" s="96"/>
      <c r="E16" s="97"/>
      <c r="F16" s="98">
        <v>4.0</v>
      </c>
      <c r="G16" s="99">
        <v>4.0</v>
      </c>
      <c r="H16" s="100">
        <f>IFERROR(FLOOR(SQMAX*0.65,2.5),"")</f>
        <v>77.5</v>
      </c>
      <c r="I16" s="98">
        <v>4.0</v>
      </c>
      <c r="J16" s="99">
        <v>4.0</v>
      </c>
      <c r="K16" s="100">
        <f>IFERROR(FLOOR(SQMAX*0.7,2.5),"")</f>
        <v>82.5</v>
      </c>
      <c r="L16" s="98">
        <v>5.0</v>
      </c>
      <c r="M16" s="99">
        <v>4.0</v>
      </c>
      <c r="N16" s="100" t="str">
        <f>IFERROR(FLOOR(K44*0.72,2.5),"")</f>
        <v/>
      </c>
      <c r="O16" s="98">
        <v>5.0</v>
      </c>
      <c r="P16" s="99">
        <v>4.0</v>
      </c>
      <c r="Q16" s="100" t="str">
        <f>IFERROR(FLOOR(N44*0.74,2.5),"")</f>
        <v/>
      </c>
      <c r="R16" s="98">
        <v>5.0</v>
      </c>
      <c r="S16" s="99">
        <v>3.0</v>
      </c>
      <c r="T16" s="100" t="str">
        <f>IFERROR(FLOOR(Q44*0.76,2.5),"")</f>
        <v/>
      </c>
      <c r="U16" s="98">
        <v>5.0</v>
      </c>
      <c r="V16" s="99">
        <v>3.0</v>
      </c>
      <c r="W16" s="100" t="str">
        <f>IFERROR(FLOOR(T44*0.78,2.5),"")</f>
        <v/>
      </c>
      <c r="X16" s="98">
        <v>4.0</v>
      </c>
      <c r="Y16" s="99">
        <v>2.0</v>
      </c>
      <c r="Z16" s="100" t="str">
        <f>IFERROR(FLOOR(W44*0.75,2.5),"")</f>
        <v/>
      </c>
      <c r="AA16" s="101"/>
      <c r="AB16" s="45"/>
      <c r="AC16" s="45"/>
    </row>
    <row r="17" ht="21.0" customHeight="1">
      <c r="A17" s="89"/>
      <c r="B17" s="5"/>
      <c r="C17" s="6"/>
      <c r="D17" s="102" t="s">
        <v>41</v>
      </c>
      <c r="E17" s="103" t="s">
        <v>11</v>
      </c>
      <c r="F17" s="98"/>
      <c r="G17" s="104"/>
      <c r="H17" s="100"/>
      <c r="I17" s="98">
        <v>2.0</v>
      </c>
      <c r="J17" s="104">
        <v>1.0</v>
      </c>
      <c r="K17" s="100">
        <f>IFERROR(FLOOR(BPMAX*0.86,2.5),"")</f>
        <v>75</v>
      </c>
      <c r="L17" s="98">
        <v>2.0</v>
      </c>
      <c r="M17" s="104">
        <v>1.0</v>
      </c>
      <c r="N17" s="100" t="str">
        <f>IFERROR(FLOOR(K45*0.88,2.5),"")</f>
        <v/>
      </c>
      <c r="O17" s="98">
        <v>2.0</v>
      </c>
      <c r="P17" s="104">
        <v>1.0</v>
      </c>
      <c r="Q17" s="100" t="str">
        <f>IFERROR(FLOOR(N45*0.9,2.5),"")</f>
        <v/>
      </c>
      <c r="R17" s="98">
        <v>2.0</v>
      </c>
      <c r="S17" s="104">
        <v>1.0</v>
      </c>
      <c r="T17" s="100" t="str">
        <f>IFERROR(FLOOR(Q45*0.92,2.5),"")</f>
        <v/>
      </c>
      <c r="U17" s="98">
        <v>1.0</v>
      </c>
      <c r="V17" s="104">
        <v>1.0</v>
      </c>
      <c r="W17" s="100" t="str">
        <f>IFERROR(FLOOR(T45*0.94,2.5),"")</f>
        <v/>
      </c>
      <c r="X17" s="98">
        <v>1.0</v>
      </c>
      <c r="Y17" s="104">
        <v>1.0</v>
      </c>
      <c r="Z17" s="100" t="str">
        <f>IFERROR(FLOOR(W45*0.9,2.5),"")</f>
        <v/>
      </c>
      <c r="AA17" s="53"/>
      <c r="AB17" s="45"/>
      <c r="AC17" s="45"/>
    </row>
    <row r="18" ht="21.0" customHeight="1">
      <c r="A18" s="89"/>
      <c r="B18" s="5"/>
      <c r="C18" s="6"/>
      <c r="D18" s="96"/>
      <c r="E18" s="97"/>
      <c r="F18" s="98">
        <v>4.0</v>
      </c>
      <c r="G18" s="104">
        <v>3.0</v>
      </c>
      <c r="H18" s="100">
        <f>IFERROR(FLOOR(BPMAX*0.7,2.5),"")</f>
        <v>62.5</v>
      </c>
      <c r="I18" s="105">
        <v>3.0</v>
      </c>
      <c r="J18" s="104">
        <v>4.0</v>
      </c>
      <c r="K18" s="100">
        <f>IFERROR(FLOOR(BPMAX*0.72,2.5),"")</f>
        <v>62.5</v>
      </c>
      <c r="L18" s="98">
        <v>4.0</v>
      </c>
      <c r="M18" s="104">
        <v>4.0</v>
      </c>
      <c r="N18" s="100" t="str">
        <f>IFERROR(FLOOR(K45*0.74,2.5),"")</f>
        <v/>
      </c>
      <c r="O18" s="98">
        <v>4.0</v>
      </c>
      <c r="P18" s="104">
        <v>4.0</v>
      </c>
      <c r="Q18" s="100" t="str">
        <f>IFERROR(FLOOR(N45*0.76,2.5),"")</f>
        <v/>
      </c>
      <c r="R18" s="98">
        <v>4.0</v>
      </c>
      <c r="S18" s="104">
        <v>3.0</v>
      </c>
      <c r="T18" s="100" t="str">
        <f>IFERROR(FLOOR(Q45*0.78,2.5),"")</f>
        <v/>
      </c>
      <c r="U18" s="98">
        <v>4.0</v>
      </c>
      <c r="V18" s="104">
        <v>3.0</v>
      </c>
      <c r="W18" s="100" t="str">
        <f>IFERROR(FLOOR(T45*0.8,2.5),"")</f>
        <v/>
      </c>
      <c r="X18" s="98">
        <v>4.0</v>
      </c>
      <c r="Y18" s="104">
        <v>2.0</v>
      </c>
      <c r="Z18" s="100" t="str">
        <f>IFERROR(FLOOR(W45*0.78,2.5),"")</f>
        <v/>
      </c>
      <c r="AA18" s="53"/>
      <c r="AB18" s="45"/>
      <c r="AC18" s="45"/>
    </row>
    <row r="19" ht="21.0" customHeight="1">
      <c r="A19" s="89"/>
      <c r="B19" s="5"/>
      <c r="C19" s="6"/>
      <c r="D19" s="106" t="s">
        <v>42</v>
      </c>
      <c r="E19" s="107" t="s">
        <v>43</v>
      </c>
      <c r="F19" s="98">
        <v>2.0</v>
      </c>
      <c r="G19" s="104" t="s">
        <v>44</v>
      </c>
      <c r="H19" s="108" t="s">
        <v>45</v>
      </c>
      <c r="I19" s="105">
        <v>3.0</v>
      </c>
      <c r="J19" s="104" t="s">
        <v>44</v>
      </c>
      <c r="K19" s="108" t="s">
        <v>45</v>
      </c>
      <c r="L19" s="98">
        <v>4.0</v>
      </c>
      <c r="M19" s="104" t="s">
        <v>44</v>
      </c>
      <c r="N19" s="108" t="s">
        <v>45</v>
      </c>
      <c r="O19" s="98">
        <v>4.0</v>
      </c>
      <c r="P19" s="104" t="s">
        <v>44</v>
      </c>
      <c r="Q19" s="108" t="s">
        <v>45</v>
      </c>
      <c r="R19" s="98">
        <v>4.0</v>
      </c>
      <c r="S19" s="104" t="s">
        <v>46</v>
      </c>
      <c r="T19" s="108" t="s">
        <v>45</v>
      </c>
      <c r="U19" s="98">
        <v>4.0</v>
      </c>
      <c r="V19" s="104" t="s">
        <v>46</v>
      </c>
      <c r="W19" s="108" t="s">
        <v>45</v>
      </c>
      <c r="X19" s="98">
        <v>3.0</v>
      </c>
      <c r="Y19" s="104" t="s">
        <v>46</v>
      </c>
      <c r="Z19" s="108" t="s">
        <v>47</v>
      </c>
      <c r="AA19" s="101"/>
      <c r="AB19" s="45"/>
      <c r="AC19" s="45"/>
    </row>
    <row r="20" ht="21.0" customHeight="1">
      <c r="A20" s="89"/>
      <c r="B20" s="7"/>
      <c r="C20" s="9"/>
      <c r="D20" s="109" t="s">
        <v>48</v>
      </c>
      <c r="E20" s="110" t="s">
        <v>49</v>
      </c>
      <c r="F20" s="98">
        <v>2.0</v>
      </c>
      <c r="G20" s="104" t="s">
        <v>44</v>
      </c>
      <c r="H20" s="108" t="s">
        <v>45</v>
      </c>
      <c r="I20" s="105">
        <v>3.0</v>
      </c>
      <c r="J20" s="104" t="s">
        <v>44</v>
      </c>
      <c r="K20" s="108" t="s">
        <v>45</v>
      </c>
      <c r="L20" s="98">
        <v>4.0</v>
      </c>
      <c r="M20" s="104" t="s">
        <v>44</v>
      </c>
      <c r="N20" s="108" t="s">
        <v>45</v>
      </c>
      <c r="O20" s="98">
        <v>4.0</v>
      </c>
      <c r="P20" s="104" t="s">
        <v>44</v>
      </c>
      <c r="Q20" s="108" t="s">
        <v>45</v>
      </c>
      <c r="R20" s="98">
        <v>4.0</v>
      </c>
      <c r="S20" s="104" t="s">
        <v>46</v>
      </c>
      <c r="T20" s="108" t="s">
        <v>45</v>
      </c>
      <c r="U20" s="98">
        <v>4.0</v>
      </c>
      <c r="V20" s="104" t="s">
        <v>46</v>
      </c>
      <c r="W20" s="108" t="s">
        <v>45</v>
      </c>
      <c r="X20" s="111">
        <v>3.0</v>
      </c>
      <c r="Y20" s="104" t="s">
        <v>46</v>
      </c>
      <c r="Z20" s="112" t="s">
        <v>47</v>
      </c>
      <c r="AA20" s="53"/>
      <c r="AB20" s="45"/>
      <c r="AC20" s="45"/>
    </row>
    <row r="21" ht="21.0" customHeight="1">
      <c r="A21" s="89"/>
      <c r="B21" s="113"/>
      <c r="C21" s="113"/>
      <c r="D21" s="109" t="s">
        <v>50</v>
      </c>
      <c r="E21" s="110" t="s">
        <v>51</v>
      </c>
      <c r="F21" s="114">
        <v>2.0</v>
      </c>
      <c r="G21" s="115" t="s">
        <v>52</v>
      </c>
      <c r="H21" s="116" t="s">
        <v>53</v>
      </c>
      <c r="I21" s="114">
        <v>3.0</v>
      </c>
      <c r="J21" s="115" t="s">
        <v>52</v>
      </c>
      <c r="K21" s="116" t="s">
        <v>53</v>
      </c>
      <c r="L21" s="114">
        <v>3.0</v>
      </c>
      <c r="M21" s="115" t="s">
        <v>52</v>
      </c>
      <c r="N21" s="116" t="s">
        <v>53</v>
      </c>
      <c r="O21" s="114">
        <v>3.0</v>
      </c>
      <c r="P21" s="115" t="s">
        <v>52</v>
      </c>
      <c r="Q21" s="116" t="s">
        <v>53</v>
      </c>
      <c r="R21" s="114">
        <v>3.0</v>
      </c>
      <c r="S21" s="115" t="s">
        <v>52</v>
      </c>
      <c r="T21" s="116" t="s">
        <v>53</v>
      </c>
      <c r="U21" s="114">
        <v>3.0</v>
      </c>
      <c r="V21" s="115" t="s">
        <v>52</v>
      </c>
      <c r="W21" s="116" t="s">
        <v>53</v>
      </c>
      <c r="X21" s="111">
        <v>2.0</v>
      </c>
      <c r="Y21" s="117" t="s">
        <v>52</v>
      </c>
      <c r="Z21" s="112" t="s">
        <v>53</v>
      </c>
      <c r="AA21" s="53"/>
      <c r="AB21" s="45"/>
      <c r="AC21" s="45"/>
    </row>
    <row r="22" ht="21.0" customHeight="1">
      <c r="A22" s="89"/>
      <c r="B22" s="57"/>
      <c r="C22" s="57"/>
      <c r="D22" s="118"/>
      <c r="E22" s="119"/>
      <c r="F22" s="120"/>
      <c r="G22" s="121"/>
      <c r="H22" s="122"/>
      <c r="I22" s="120"/>
      <c r="J22" s="121"/>
      <c r="K22" s="122"/>
      <c r="L22" s="120"/>
      <c r="M22" s="121"/>
      <c r="N22" s="122"/>
      <c r="O22" s="120"/>
      <c r="P22" s="121"/>
      <c r="Q22" s="122"/>
      <c r="R22" s="120"/>
      <c r="S22" s="121"/>
      <c r="T22" s="122"/>
      <c r="U22" s="120"/>
      <c r="V22" s="121"/>
      <c r="W22" s="122"/>
      <c r="X22" s="123"/>
      <c r="Y22" s="124"/>
      <c r="Z22" s="125"/>
      <c r="AA22" s="53"/>
      <c r="AB22" s="45"/>
      <c r="AC22" s="45"/>
    </row>
    <row r="23" ht="21.0" customHeight="1">
      <c r="A23" s="89"/>
      <c r="B23" s="90" t="s">
        <v>54</v>
      </c>
      <c r="C23" s="3"/>
      <c r="D23" s="126" t="s">
        <v>40</v>
      </c>
      <c r="E23" s="127" t="s">
        <v>55</v>
      </c>
      <c r="F23" s="128">
        <v>4.0</v>
      </c>
      <c r="G23" s="129">
        <v>3.0</v>
      </c>
      <c r="H23" s="130">
        <f>IFERROR(FLOOR(SQMAX*0.55,2.5),"")</f>
        <v>65</v>
      </c>
      <c r="I23" s="128">
        <v>4.0</v>
      </c>
      <c r="J23" s="129">
        <v>3.0</v>
      </c>
      <c r="K23" s="130">
        <f>IFERROR(FLOOR(SQMAX*0.6,2.5),"")</f>
        <v>70</v>
      </c>
      <c r="L23" s="131">
        <v>4.0</v>
      </c>
      <c r="M23" s="129">
        <v>3.0</v>
      </c>
      <c r="N23" s="132" t="str">
        <f>IFERROR(FLOOR(K44*0.62,2.5),"")</f>
        <v/>
      </c>
      <c r="O23" s="131">
        <v>4.0</v>
      </c>
      <c r="P23" s="129">
        <v>3.0</v>
      </c>
      <c r="Q23" s="132" t="str">
        <f>IFERROR(FLOOR(N44*0.64,2.5),"")</f>
        <v/>
      </c>
      <c r="R23" s="131">
        <v>4.0</v>
      </c>
      <c r="S23" s="129">
        <v>3.0</v>
      </c>
      <c r="T23" s="132" t="str">
        <f>IFERROR(FLOOR(Q44*0.66,2.5),"")</f>
        <v/>
      </c>
      <c r="U23" s="131">
        <v>4.0</v>
      </c>
      <c r="V23" s="129">
        <v>3.0</v>
      </c>
      <c r="W23" s="133" t="str">
        <f>IFERROR(FLOOR(T44*0.68,2.5),"")</f>
        <v/>
      </c>
      <c r="X23" s="128">
        <v>5.0</v>
      </c>
      <c r="Y23" s="129">
        <v>2.0</v>
      </c>
      <c r="Z23" s="95" t="str">
        <f>IFERROR(FLOOR(W44*0.6,2.5),"")</f>
        <v/>
      </c>
      <c r="AA23" s="101"/>
      <c r="AB23" s="45"/>
      <c r="AC23" s="45"/>
    </row>
    <row r="24" ht="21.0" customHeight="1">
      <c r="A24" s="89"/>
      <c r="B24" s="5"/>
      <c r="C24" s="6"/>
      <c r="D24" s="134" t="s">
        <v>41</v>
      </c>
      <c r="E24" s="135" t="s">
        <v>12</v>
      </c>
      <c r="F24" s="136"/>
      <c r="G24" s="137"/>
      <c r="H24" s="100"/>
      <c r="I24" s="136">
        <v>1.0</v>
      </c>
      <c r="J24" s="137">
        <v>1.0</v>
      </c>
      <c r="K24" s="100">
        <f>IFERROR(FLOOR(DLMAX*0.82,2.5),"")</f>
        <v>112.5</v>
      </c>
      <c r="L24" s="136">
        <v>1.0</v>
      </c>
      <c r="M24" s="137">
        <v>1.0</v>
      </c>
      <c r="N24" s="100" t="str">
        <f>IFERROR(FLOOR(K46*0.85,2.5),"")</f>
        <v/>
      </c>
      <c r="O24" s="136">
        <v>1.0</v>
      </c>
      <c r="P24" s="137">
        <v>1.0</v>
      </c>
      <c r="Q24" s="100" t="str">
        <f>IFERROR(FLOOR(N46*0.88,2.5),"")</f>
        <v/>
      </c>
      <c r="R24" s="136">
        <v>1.0</v>
      </c>
      <c r="S24" s="137">
        <v>1.0</v>
      </c>
      <c r="T24" s="100" t="str">
        <f>IFERROR(FLOOR(Q46*0.91,2.5),"")</f>
        <v/>
      </c>
      <c r="U24" s="136">
        <v>1.0</v>
      </c>
      <c r="V24" s="137">
        <v>1.0</v>
      </c>
      <c r="W24" s="138" t="str">
        <f>IFERROR(FLOOR(T46*0.94,2.5),"")</f>
        <v/>
      </c>
      <c r="X24" s="139" t="s">
        <v>53</v>
      </c>
      <c r="Z24" s="140"/>
      <c r="AA24" s="101"/>
      <c r="AB24" s="45"/>
      <c r="AC24" s="45"/>
    </row>
    <row r="25" ht="21.0" customHeight="1">
      <c r="A25" s="89"/>
      <c r="B25" s="5"/>
      <c r="C25" s="6"/>
      <c r="D25" s="141"/>
      <c r="E25" s="142"/>
      <c r="F25" s="143"/>
      <c r="G25" s="144"/>
      <c r="H25" s="100"/>
      <c r="I25" s="145">
        <v>1.0</v>
      </c>
      <c r="J25" s="146">
        <v>5.0</v>
      </c>
      <c r="K25" s="147">
        <f>IFERROR(FLOOR(DLMAX*0.78,2.5),"")</f>
        <v>107.5</v>
      </c>
      <c r="L25" s="145">
        <v>1.0</v>
      </c>
      <c r="M25" s="146">
        <v>5.0</v>
      </c>
      <c r="N25" s="147" t="str">
        <f>IFERROR(FLOOR(K46*0.8,2.5),"")</f>
        <v/>
      </c>
      <c r="O25" s="145">
        <v>1.0</v>
      </c>
      <c r="P25" s="146">
        <v>4.0</v>
      </c>
      <c r="Q25" s="147" t="str">
        <f>IFERROR(FLOOR(N46*0.82,2.5),"")</f>
        <v/>
      </c>
      <c r="R25" s="145">
        <v>1.0</v>
      </c>
      <c r="S25" s="146">
        <v>4.0</v>
      </c>
      <c r="T25" s="147" t="str">
        <f>IFERROR(FLOOR(Q46*0.84,2.5),"")</f>
        <v/>
      </c>
      <c r="U25" s="145">
        <v>1.0</v>
      </c>
      <c r="V25" s="146">
        <v>3.0</v>
      </c>
      <c r="W25" s="148" t="str">
        <f>IFERROR(FLOOR(T46*0.86,2.5),"")</f>
        <v/>
      </c>
      <c r="X25" s="17"/>
      <c r="Z25" s="140"/>
      <c r="AA25" s="101"/>
      <c r="AB25" s="45"/>
      <c r="AC25" s="45"/>
    </row>
    <row r="26" ht="33.0" customHeight="1">
      <c r="A26" s="89"/>
      <c r="B26" s="5"/>
      <c r="C26" s="6"/>
      <c r="D26" s="141"/>
      <c r="E26" s="142"/>
      <c r="F26" s="143"/>
      <c r="G26" s="144"/>
      <c r="H26" s="100"/>
      <c r="I26" s="149" t="s">
        <v>56</v>
      </c>
      <c r="J26" s="150"/>
      <c r="K26" s="151"/>
      <c r="L26" s="152" t="s">
        <v>57</v>
      </c>
      <c r="M26" s="150"/>
      <c r="N26" s="151"/>
      <c r="O26" s="152" t="s">
        <v>58</v>
      </c>
      <c r="P26" s="150"/>
      <c r="Q26" s="151"/>
      <c r="R26" s="152" t="s">
        <v>58</v>
      </c>
      <c r="S26" s="150"/>
      <c r="T26" s="151"/>
      <c r="U26" s="152" t="s">
        <v>59</v>
      </c>
      <c r="V26" s="150"/>
      <c r="W26" s="153"/>
      <c r="X26" s="17"/>
      <c r="Z26" s="140"/>
      <c r="AA26" s="101"/>
      <c r="AB26" s="45"/>
      <c r="AC26" s="45"/>
    </row>
    <row r="27" ht="21.0" customHeight="1">
      <c r="A27" s="89"/>
      <c r="B27" s="5"/>
      <c r="C27" s="6"/>
      <c r="D27" s="96"/>
      <c r="E27" s="97"/>
      <c r="F27" s="136">
        <v>4.0</v>
      </c>
      <c r="G27" s="137">
        <v>4.0</v>
      </c>
      <c r="H27" s="100">
        <f>IFERROR(FLOOR(DLMAX*0.6,2.5),"")</f>
        <v>82.5</v>
      </c>
      <c r="I27" s="136">
        <v>2.0</v>
      </c>
      <c r="J27" s="137">
        <v>5.0</v>
      </c>
      <c r="K27" s="100">
        <f>IFERROR(FLOOR(DLMAX*0.67,2.5),"")</f>
        <v>92.5</v>
      </c>
      <c r="L27" s="136">
        <v>3.0</v>
      </c>
      <c r="M27" s="137">
        <v>5.0</v>
      </c>
      <c r="N27" s="100" t="str">
        <f>IFERROR(FLOOR(K46*0.69,2.5),"")</f>
        <v/>
      </c>
      <c r="O27" s="136">
        <v>3.0</v>
      </c>
      <c r="P27" s="137">
        <v>5.0</v>
      </c>
      <c r="Q27" s="100" t="str">
        <f>IFERROR(FLOOR(N46*0.71,2.5),"")</f>
        <v/>
      </c>
      <c r="R27" s="136">
        <v>3.0</v>
      </c>
      <c r="S27" s="137">
        <v>4.0</v>
      </c>
      <c r="T27" s="100" t="str">
        <f>IFERROR(FLOOR(Q46*0.73,2.5),"")</f>
        <v/>
      </c>
      <c r="U27" s="136">
        <v>3.0</v>
      </c>
      <c r="V27" s="137">
        <v>4.0</v>
      </c>
      <c r="W27" s="138" t="str">
        <f>IFERROR(FLOOR(T46*0.75,2.5),"")</f>
        <v/>
      </c>
      <c r="X27" s="154"/>
      <c r="Y27" s="155"/>
      <c r="Z27" s="150"/>
      <c r="AA27" s="101"/>
      <c r="AB27" s="45"/>
      <c r="AC27" s="45"/>
    </row>
    <row r="28" ht="21.0" customHeight="1">
      <c r="A28" s="89"/>
      <c r="B28" s="5"/>
      <c r="C28" s="6"/>
      <c r="D28" s="106" t="s">
        <v>42</v>
      </c>
      <c r="E28" s="107" t="s">
        <v>60</v>
      </c>
      <c r="F28" s="98">
        <v>6.0</v>
      </c>
      <c r="G28" s="104">
        <v>3.0</v>
      </c>
      <c r="H28" s="138">
        <f>IFERROR(FLOOR(BPMAX*0.64,2.5),"")</f>
        <v>57.5</v>
      </c>
      <c r="I28" s="98">
        <v>8.0</v>
      </c>
      <c r="J28" s="104">
        <v>3.0</v>
      </c>
      <c r="K28" s="138">
        <f>IFERROR(FLOOR(BPMAX*0.66,2.5),"")</f>
        <v>57.5</v>
      </c>
      <c r="L28" s="98">
        <v>8.0</v>
      </c>
      <c r="M28" s="104">
        <v>3.0</v>
      </c>
      <c r="N28" s="138" t="str">
        <f>IFERROR(FLOOR(K45*0.67,2.5),"")</f>
        <v/>
      </c>
      <c r="O28" s="98">
        <v>8.0</v>
      </c>
      <c r="P28" s="104">
        <v>3.0</v>
      </c>
      <c r="Q28" s="138" t="str">
        <f>IFERROR(FLOOR(N45*0.68,2.5),"")</f>
        <v/>
      </c>
      <c r="R28" s="156">
        <v>10.0</v>
      </c>
      <c r="S28" s="104">
        <v>2.0</v>
      </c>
      <c r="T28" s="138" t="str">
        <f>IFERROR(FLOOR(Q45*0.69,2.5),"")</f>
        <v/>
      </c>
      <c r="U28" s="156">
        <v>10.0</v>
      </c>
      <c r="V28" s="104">
        <v>2.0</v>
      </c>
      <c r="W28" s="138" t="str">
        <f>IFERROR(FLOOR(T45*0.7,2.5),"")</f>
        <v/>
      </c>
      <c r="X28" s="156">
        <v>10.0</v>
      </c>
      <c r="Y28" s="104">
        <v>1.0</v>
      </c>
      <c r="Z28" s="138" t="str">
        <f>IFERROR(FLOOR(W45*0.72,2.5),"")</f>
        <v/>
      </c>
      <c r="AA28" s="101"/>
      <c r="AB28" s="45"/>
      <c r="AC28" s="45"/>
    </row>
    <row r="29" ht="21.0" customHeight="1">
      <c r="A29" s="89"/>
      <c r="B29" s="5"/>
      <c r="C29" s="6"/>
      <c r="D29" s="106" t="s">
        <v>48</v>
      </c>
      <c r="E29" s="107" t="s">
        <v>61</v>
      </c>
      <c r="F29" s="98">
        <v>2.0</v>
      </c>
      <c r="G29" s="104" t="s">
        <v>44</v>
      </c>
      <c r="H29" s="108" t="s">
        <v>45</v>
      </c>
      <c r="I29" s="105">
        <v>3.0</v>
      </c>
      <c r="J29" s="104" t="s">
        <v>44</v>
      </c>
      <c r="K29" s="108" t="s">
        <v>45</v>
      </c>
      <c r="L29" s="98">
        <v>4.0</v>
      </c>
      <c r="M29" s="104" t="s">
        <v>44</v>
      </c>
      <c r="N29" s="108" t="s">
        <v>45</v>
      </c>
      <c r="O29" s="98">
        <v>4.0</v>
      </c>
      <c r="P29" s="104" t="s">
        <v>44</v>
      </c>
      <c r="Q29" s="108" t="s">
        <v>45</v>
      </c>
      <c r="R29" s="98">
        <v>4.0</v>
      </c>
      <c r="S29" s="104" t="s">
        <v>46</v>
      </c>
      <c r="T29" s="108" t="s">
        <v>45</v>
      </c>
      <c r="U29" s="98">
        <v>4.0</v>
      </c>
      <c r="V29" s="104" t="s">
        <v>46</v>
      </c>
      <c r="W29" s="157" t="s">
        <v>45</v>
      </c>
      <c r="X29" s="98">
        <v>3.0</v>
      </c>
      <c r="Y29" s="104" t="s">
        <v>46</v>
      </c>
      <c r="Z29" s="157" t="s">
        <v>47</v>
      </c>
      <c r="AA29" s="101"/>
      <c r="AB29" s="45"/>
      <c r="AC29" s="45"/>
    </row>
    <row r="30" ht="21.0" customHeight="1">
      <c r="A30" s="89"/>
      <c r="B30" s="7"/>
      <c r="C30" s="9"/>
      <c r="D30" s="106" t="s">
        <v>50</v>
      </c>
      <c r="E30" s="107" t="s">
        <v>62</v>
      </c>
      <c r="F30" s="98">
        <v>2.0</v>
      </c>
      <c r="G30" s="104" t="s">
        <v>44</v>
      </c>
      <c r="H30" s="108" t="s">
        <v>45</v>
      </c>
      <c r="I30" s="105">
        <v>3.0</v>
      </c>
      <c r="J30" s="104" t="s">
        <v>44</v>
      </c>
      <c r="K30" s="108" t="s">
        <v>45</v>
      </c>
      <c r="L30" s="98">
        <v>4.0</v>
      </c>
      <c r="M30" s="104" t="s">
        <v>44</v>
      </c>
      <c r="N30" s="108" t="s">
        <v>45</v>
      </c>
      <c r="O30" s="98">
        <v>4.0</v>
      </c>
      <c r="P30" s="104" t="s">
        <v>44</v>
      </c>
      <c r="Q30" s="108" t="s">
        <v>45</v>
      </c>
      <c r="R30" s="98">
        <v>4.0</v>
      </c>
      <c r="S30" s="104" t="s">
        <v>46</v>
      </c>
      <c r="T30" s="108" t="s">
        <v>45</v>
      </c>
      <c r="U30" s="98">
        <v>4.0</v>
      </c>
      <c r="V30" s="104" t="s">
        <v>46</v>
      </c>
      <c r="W30" s="157" t="s">
        <v>45</v>
      </c>
      <c r="X30" s="98">
        <v>3.0</v>
      </c>
      <c r="Y30" s="104" t="s">
        <v>46</v>
      </c>
      <c r="Z30" s="157" t="s">
        <v>47</v>
      </c>
      <c r="AA30" s="101"/>
      <c r="AB30" s="45"/>
      <c r="AC30" s="45"/>
    </row>
    <row r="31" ht="21.0" customHeight="1">
      <c r="A31" s="89"/>
      <c r="B31" s="113"/>
      <c r="C31" s="113"/>
      <c r="D31" s="118"/>
      <c r="E31" s="119"/>
      <c r="F31" s="120"/>
      <c r="G31" s="121"/>
      <c r="H31" s="122"/>
      <c r="I31" s="120"/>
      <c r="J31" s="121"/>
      <c r="K31" s="122"/>
      <c r="L31" s="120"/>
      <c r="M31" s="121"/>
      <c r="N31" s="122"/>
      <c r="O31" s="120"/>
      <c r="P31" s="121"/>
      <c r="Q31" s="122"/>
      <c r="R31" s="120"/>
      <c r="S31" s="121"/>
      <c r="T31" s="122"/>
      <c r="U31" s="120"/>
      <c r="V31" s="121"/>
      <c r="W31" s="122"/>
      <c r="X31" s="158" t="s">
        <v>63</v>
      </c>
      <c r="Y31" s="159"/>
      <c r="Z31" s="160"/>
      <c r="AA31" s="53"/>
      <c r="AB31" s="45"/>
      <c r="AC31" s="45"/>
    </row>
    <row r="32" ht="21.0" customHeight="1">
      <c r="A32" s="89"/>
      <c r="B32" s="90" t="s">
        <v>64</v>
      </c>
      <c r="C32" s="161"/>
      <c r="D32" s="162" t="s">
        <v>40</v>
      </c>
      <c r="E32" s="163" t="s">
        <v>10</v>
      </c>
      <c r="F32" s="128">
        <v>1.0</v>
      </c>
      <c r="G32" s="129">
        <v>3.0</v>
      </c>
      <c r="H32" s="164">
        <f>IFERROR(FLOOR(SQMAX*0.75,2.5),"")</f>
        <v>90</v>
      </c>
      <c r="I32" s="165">
        <v>1.0</v>
      </c>
      <c r="J32" s="166">
        <v>5.0</v>
      </c>
      <c r="K32" s="167">
        <f>IFERROR(FLOOR(SQMAX*0.78,2.5),"")</f>
        <v>92.5</v>
      </c>
      <c r="L32" s="165">
        <v>1.0</v>
      </c>
      <c r="M32" s="166">
        <v>5.0</v>
      </c>
      <c r="N32" s="168" t="str">
        <f>IFERROR(FLOOR(K44*0.8,2.5),"")</f>
        <v/>
      </c>
      <c r="O32" s="169">
        <v>1.0</v>
      </c>
      <c r="P32" s="166">
        <v>4.0</v>
      </c>
      <c r="Q32" s="170" t="str">
        <f>IFERROR(FLOOR(N44*0.82,2.5),"")</f>
        <v/>
      </c>
      <c r="R32" s="165">
        <v>1.0</v>
      </c>
      <c r="S32" s="166">
        <v>4.0</v>
      </c>
      <c r="T32" s="168" t="str">
        <f>IFERROR(FLOOR(Q44*0.84,2.5),"")</f>
        <v/>
      </c>
      <c r="U32" s="169">
        <v>1.0</v>
      </c>
      <c r="V32" s="166">
        <v>3.0</v>
      </c>
      <c r="W32" s="171" t="str">
        <f>IFERROR(FLOOR(T44*0.86,2.5),"")</f>
        <v/>
      </c>
      <c r="X32" s="172" t="s">
        <v>65</v>
      </c>
      <c r="Y32" s="14"/>
      <c r="Z32" s="15"/>
      <c r="AA32" s="101"/>
      <c r="AB32" s="45"/>
      <c r="AC32" s="45"/>
    </row>
    <row r="33" ht="33.0" customHeight="1">
      <c r="A33" s="89"/>
      <c r="B33" s="5"/>
      <c r="C33" s="18"/>
      <c r="D33" s="141"/>
      <c r="E33" s="142"/>
      <c r="F33" s="143"/>
      <c r="G33" s="144"/>
      <c r="H33" s="100"/>
      <c r="I33" s="149" t="s">
        <v>56</v>
      </c>
      <c r="J33" s="150"/>
      <c r="K33" s="151"/>
      <c r="L33" s="152" t="s">
        <v>57</v>
      </c>
      <c r="M33" s="150"/>
      <c r="N33" s="151"/>
      <c r="O33" s="152" t="s">
        <v>58</v>
      </c>
      <c r="P33" s="150"/>
      <c r="Q33" s="151"/>
      <c r="R33" s="152" t="s">
        <v>58</v>
      </c>
      <c r="S33" s="150"/>
      <c r="T33" s="151"/>
      <c r="U33" s="152" t="s">
        <v>59</v>
      </c>
      <c r="V33" s="150"/>
      <c r="W33" s="151"/>
      <c r="X33" s="154"/>
      <c r="Y33" s="155"/>
      <c r="Z33" s="173"/>
      <c r="AA33" s="101"/>
      <c r="AB33" s="45"/>
      <c r="AC33" s="45"/>
    </row>
    <row r="34" ht="21.0" customHeight="1">
      <c r="A34" s="89"/>
      <c r="B34" s="5"/>
      <c r="C34" s="18"/>
      <c r="D34" s="96"/>
      <c r="E34" s="97"/>
      <c r="F34" s="98">
        <v>3.0</v>
      </c>
      <c r="G34" s="99">
        <v>5.0</v>
      </c>
      <c r="H34" s="100">
        <f>IFERROR(FLOOR(SQMAX*0.63,2.5),"")</f>
        <v>75</v>
      </c>
      <c r="I34" s="98">
        <v>3.0</v>
      </c>
      <c r="J34" s="99">
        <v>6.0</v>
      </c>
      <c r="K34" s="100">
        <f>IFERROR(FLOOR(SQMAX*0.65,2.5),"")</f>
        <v>77.5</v>
      </c>
      <c r="L34" s="98">
        <v>4.0</v>
      </c>
      <c r="M34" s="99">
        <v>6.0</v>
      </c>
      <c r="N34" s="100" t="str">
        <f>IFERROR(FLOOR(K44*0.67,2.5),"")</f>
        <v/>
      </c>
      <c r="O34" s="174">
        <v>4.0</v>
      </c>
      <c r="P34" s="175">
        <v>6.0</v>
      </c>
      <c r="Q34" s="176" t="str">
        <f>IFERROR(FLOOR(N44*0.69,2.5),"")</f>
        <v/>
      </c>
      <c r="R34" s="174">
        <v>4.0</v>
      </c>
      <c r="S34" s="177">
        <v>5.0</v>
      </c>
      <c r="T34" s="176" t="str">
        <f>IFERROR(FLOOR(Q44*0.71,2.5),"")</f>
        <v/>
      </c>
      <c r="U34" s="174">
        <v>4.0</v>
      </c>
      <c r="V34" s="177">
        <v>5.0</v>
      </c>
      <c r="W34" s="176" t="str">
        <f>IFERROR(FLOOR(T44*0.73,2.5),"")</f>
        <v/>
      </c>
      <c r="X34" s="178" t="s">
        <v>66</v>
      </c>
      <c r="Y34" s="179"/>
      <c r="Z34" s="180"/>
      <c r="AA34" s="101"/>
      <c r="AB34" s="45"/>
      <c r="AC34" s="45"/>
    </row>
    <row r="35" ht="21.0" customHeight="1">
      <c r="A35" s="89"/>
      <c r="B35" s="5"/>
      <c r="C35" s="18"/>
      <c r="D35" s="102" t="s">
        <v>41</v>
      </c>
      <c r="E35" s="181" t="s">
        <v>11</v>
      </c>
      <c r="F35" s="98">
        <v>1.0</v>
      </c>
      <c r="G35" s="104">
        <v>3.0</v>
      </c>
      <c r="H35" s="182">
        <f>IFERROR(FLOOR(BPMAX*0.75,2.5),"")</f>
        <v>67.5</v>
      </c>
      <c r="I35" s="183">
        <v>1.0</v>
      </c>
      <c r="J35" s="184">
        <v>5.0</v>
      </c>
      <c r="K35" s="147">
        <f>IFERROR(FLOOR(BPMAX*0.78,2.5),"")</f>
        <v>70</v>
      </c>
      <c r="L35" s="183">
        <v>1.0</v>
      </c>
      <c r="M35" s="184">
        <v>5.0</v>
      </c>
      <c r="N35" s="147" t="str">
        <f>IFERROR(FLOOR(K45*0.8,2.5),"")</f>
        <v/>
      </c>
      <c r="O35" s="183">
        <v>1.0</v>
      </c>
      <c r="P35" s="184">
        <v>4.0</v>
      </c>
      <c r="Q35" s="147" t="str">
        <f>IFERROR(FLOOR(N45*0.82,2.5),"")</f>
        <v/>
      </c>
      <c r="R35" s="183">
        <v>1.0</v>
      </c>
      <c r="S35" s="184">
        <v>4.0</v>
      </c>
      <c r="T35" s="147" t="str">
        <f>IFERROR(FLOOR(Q45*0.84,2.5),"")</f>
        <v/>
      </c>
      <c r="U35" s="185">
        <v>1.0</v>
      </c>
      <c r="V35" s="184">
        <v>3.0</v>
      </c>
      <c r="W35" s="147" t="str">
        <f>IFERROR(FLOOR(T45*0.86,2.5),"")</f>
        <v/>
      </c>
      <c r="X35" s="186" t="s">
        <v>67</v>
      </c>
      <c r="Y35" s="179"/>
      <c r="Z35" s="187"/>
      <c r="AA35" s="101"/>
      <c r="AB35" s="45"/>
      <c r="AC35" s="45"/>
    </row>
    <row r="36" ht="33.0" customHeight="1">
      <c r="A36" s="89"/>
      <c r="B36" s="5"/>
      <c r="C36" s="18"/>
      <c r="D36" s="141"/>
      <c r="E36" s="142"/>
      <c r="F36" s="143"/>
      <c r="G36" s="144"/>
      <c r="H36" s="100"/>
      <c r="I36" s="149" t="s">
        <v>56</v>
      </c>
      <c r="J36" s="150"/>
      <c r="K36" s="151"/>
      <c r="L36" s="152" t="s">
        <v>57</v>
      </c>
      <c r="M36" s="150"/>
      <c r="N36" s="151"/>
      <c r="O36" s="152" t="s">
        <v>58</v>
      </c>
      <c r="P36" s="150"/>
      <c r="Q36" s="151"/>
      <c r="R36" s="152" t="s">
        <v>58</v>
      </c>
      <c r="S36" s="150"/>
      <c r="T36" s="151"/>
      <c r="U36" s="152" t="s">
        <v>59</v>
      </c>
      <c r="V36" s="150"/>
      <c r="W36" s="151"/>
      <c r="X36" s="186" t="s">
        <v>68</v>
      </c>
      <c r="Y36" s="179"/>
      <c r="Z36" s="187"/>
      <c r="AA36" s="101"/>
      <c r="AB36" s="45"/>
      <c r="AC36" s="45"/>
    </row>
    <row r="37" ht="21.0" customHeight="1">
      <c r="A37" s="89"/>
      <c r="B37" s="5"/>
      <c r="C37" s="18"/>
      <c r="D37" s="96"/>
      <c r="E37" s="97"/>
      <c r="F37" s="188">
        <v>3.0</v>
      </c>
      <c r="G37" s="99">
        <v>5.0</v>
      </c>
      <c r="H37" s="100">
        <f>IFERROR(FLOOR(BPMAX*0.65,2.5),"")</f>
        <v>57.5</v>
      </c>
      <c r="I37" s="188">
        <v>3.0</v>
      </c>
      <c r="J37" s="99">
        <v>6.0</v>
      </c>
      <c r="K37" s="100">
        <f>IFERROR(FLOOR(BPMAX*0.67,2.5),"")</f>
        <v>60</v>
      </c>
      <c r="L37" s="188">
        <v>4.0</v>
      </c>
      <c r="M37" s="99">
        <v>6.0</v>
      </c>
      <c r="N37" s="100" t="str">
        <f>IFERROR(FLOOR(K45*0.69,2.5),"")</f>
        <v/>
      </c>
      <c r="O37" s="188">
        <v>4.0</v>
      </c>
      <c r="P37" s="99">
        <v>6.0</v>
      </c>
      <c r="Q37" s="100" t="str">
        <f>IFERROR(FLOOR(N45*0.71,2.5),"")</f>
        <v/>
      </c>
      <c r="R37" s="188">
        <v>4.0</v>
      </c>
      <c r="S37" s="99">
        <v>5.0</v>
      </c>
      <c r="T37" s="100" t="str">
        <f>IFERROR(FLOOR(Q45*0.73,2.5),"")</f>
        <v/>
      </c>
      <c r="U37" s="189">
        <v>4.0</v>
      </c>
      <c r="V37" s="99">
        <v>5.0</v>
      </c>
      <c r="W37" s="100" t="str">
        <f>IFERROR(FLOOR(T45*0.75,2.5),"")</f>
        <v/>
      </c>
      <c r="X37" s="190" t="s">
        <v>69</v>
      </c>
      <c r="Y37" s="191"/>
      <c r="Z37" s="192"/>
      <c r="AA37" s="101"/>
      <c r="AB37" s="45"/>
      <c r="AC37" s="45"/>
    </row>
    <row r="38" ht="21.0" customHeight="1">
      <c r="A38" s="89"/>
      <c r="B38" s="5"/>
      <c r="C38" s="18"/>
      <c r="D38" s="193" t="s">
        <v>42</v>
      </c>
      <c r="E38" s="194" t="s">
        <v>70</v>
      </c>
      <c r="F38" s="188">
        <v>3.0</v>
      </c>
      <c r="G38" s="99">
        <v>4.0</v>
      </c>
      <c r="H38" s="100">
        <f>IFERROR(FLOOR(DLMAX*0.55,2.5),"")</f>
        <v>75</v>
      </c>
      <c r="I38" s="188">
        <v>4.0</v>
      </c>
      <c r="J38" s="99">
        <v>4.0</v>
      </c>
      <c r="K38" s="100">
        <f>IFERROR(FLOOR(DLMAX*0.6,2.5),"")</f>
        <v>82.5</v>
      </c>
      <c r="L38" s="188">
        <v>4.0</v>
      </c>
      <c r="M38" s="99">
        <v>4.0</v>
      </c>
      <c r="N38" s="100" t="str">
        <f>IFERROR(FLOOR(K46*0.62,2.5),"")</f>
        <v/>
      </c>
      <c r="O38" s="188">
        <v>4.0</v>
      </c>
      <c r="P38" s="99">
        <v>4.0</v>
      </c>
      <c r="Q38" s="100" t="str">
        <f>IFERROR(FLOOR(N46*0.64,2.5),"")</f>
        <v/>
      </c>
      <c r="R38" s="188">
        <v>4.0</v>
      </c>
      <c r="S38" s="99">
        <v>4.0</v>
      </c>
      <c r="T38" s="100" t="str">
        <f>IFERROR(FLOOR(Q46*0.66,2.5),"")</f>
        <v/>
      </c>
      <c r="U38" s="188">
        <v>4.0</v>
      </c>
      <c r="V38" s="99">
        <v>4.0</v>
      </c>
      <c r="W38" s="100" t="str">
        <f>IFERROR(FLOOR(T46*0.68,2.5),"")</f>
        <v/>
      </c>
      <c r="Z38" s="18"/>
      <c r="AA38" s="101"/>
      <c r="AB38" s="45"/>
      <c r="AC38" s="45"/>
    </row>
    <row r="39" ht="21.0" customHeight="1">
      <c r="A39" s="89"/>
      <c r="B39" s="5"/>
      <c r="C39" s="18"/>
      <c r="D39" s="106" t="s">
        <v>48</v>
      </c>
      <c r="E39" s="107" t="s">
        <v>71</v>
      </c>
      <c r="F39" s="98">
        <v>2.0</v>
      </c>
      <c r="G39" s="104" t="s">
        <v>44</v>
      </c>
      <c r="H39" s="108" t="s">
        <v>45</v>
      </c>
      <c r="I39" s="105">
        <v>3.0</v>
      </c>
      <c r="J39" s="104" t="s">
        <v>44</v>
      </c>
      <c r="K39" s="108" t="s">
        <v>45</v>
      </c>
      <c r="L39" s="98">
        <v>4.0</v>
      </c>
      <c r="M39" s="104" t="s">
        <v>44</v>
      </c>
      <c r="N39" s="108" t="s">
        <v>45</v>
      </c>
      <c r="O39" s="98">
        <v>4.0</v>
      </c>
      <c r="P39" s="104" t="s">
        <v>44</v>
      </c>
      <c r="Q39" s="108" t="s">
        <v>45</v>
      </c>
      <c r="R39" s="98">
        <v>4.0</v>
      </c>
      <c r="S39" s="104" t="s">
        <v>46</v>
      </c>
      <c r="T39" s="108" t="s">
        <v>45</v>
      </c>
      <c r="U39" s="98">
        <v>4.0</v>
      </c>
      <c r="V39" s="104" t="s">
        <v>46</v>
      </c>
      <c r="W39" s="108" t="s">
        <v>45</v>
      </c>
      <c r="Z39" s="18"/>
      <c r="AA39" s="101"/>
      <c r="AB39" s="45"/>
      <c r="AC39" s="45"/>
    </row>
    <row r="40" ht="21.0" customHeight="1">
      <c r="A40" s="89"/>
      <c r="B40" s="7"/>
      <c r="C40" s="195"/>
      <c r="D40" s="196" t="s">
        <v>50</v>
      </c>
      <c r="E40" s="197" t="s">
        <v>72</v>
      </c>
      <c r="F40" s="98">
        <v>2.0</v>
      </c>
      <c r="G40" s="104" t="s">
        <v>73</v>
      </c>
      <c r="H40" s="108" t="s">
        <v>45</v>
      </c>
      <c r="I40" s="105">
        <v>3.0</v>
      </c>
      <c r="J40" s="104" t="s">
        <v>73</v>
      </c>
      <c r="K40" s="108" t="s">
        <v>45</v>
      </c>
      <c r="L40" s="98">
        <v>4.0</v>
      </c>
      <c r="M40" s="104" t="s">
        <v>73</v>
      </c>
      <c r="N40" s="108" t="s">
        <v>45</v>
      </c>
      <c r="O40" s="98">
        <v>4.0</v>
      </c>
      <c r="P40" s="104" t="s">
        <v>73</v>
      </c>
      <c r="Q40" s="108" t="s">
        <v>45</v>
      </c>
      <c r="R40" s="98">
        <v>4.0</v>
      </c>
      <c r="S40" s="104" t="s">
        <v>44</v>
      </c>
      <c r="T40" s="108" t="s">
        <v>45</v>
      </c>
      <c r="U40" s="98">
        <v>4.0</v>
      </c>
      <c r="V40" s="104" t="s">
        <v>44</v>
      </c>
      <c r="W40" s="108" t="s">
        <v>45</v>
      </c>
      <c r="X40" s="155"/>
      <c r="Y40" s="155"/>
      <c r="Z40" s="173"/>
      <c r="AA40" s="101"/>
      <c r="AB40" s="45"/>
      <c r="AC40" s="45"/>
    </row>
    <row r="41" ht="15.75" customHeight="1">
      <c r="A41" s="198"/>
      <c r="B41" s="57"/>
      <c r="C41" s="57"/>
      <c r="D41" s="49"/>
      <c r="E41" s="48"/>
      <c r="F41" s="199"/>
      <c r="G41" s="199"/>
      <c r="H41" s="199"/>
      <c r="I41" s="200"/>
      <c r="J41" s="201"/>
      <c r="K41" s="202"/>
      <c r="L41" s="203"/>
      <c r="M41" s="204"/>
      <c r="N41" s="205"/>
      <c r="O41" s="203"/>
      <c r="P41" s="204"/>
      <c r="Q41" s="205"/>
      <c r="R41" s="203"/>
      <c r="S41" s="204"/>
      <c r="T41" s="206"/>
      <c r="U41" s="203"/>
      <c r="V41" s="204"/>
      <c r="W41" s="206"/>
      <c r="X41" s="207"/>
      <c r="Y41" s="208"/>
      <c r="Z41" s="209"/>
      <c r="AA41" s="53"/>
      <c r="AB41" s="45"/>
      <c r="AC41" s="45"/>
    </row>
    <row r="42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ht="15.75" hidden="1" customHeight="1">
      <c r="A44" s="45"/>
      <c r="B44" s="45"/>
      <c r="C44" s="45"/>
      <c r="D44" s="45"/>
      <c r="E44" s="45"/>
      <c r="F44" s="210"/>
      <c r="G44" s="210"/>
      <c r="H44" s="210"/>
      <c r="I44" s="210" t="s">
        <v>74</v>
      </c>
      <c r="J44" s="45"/>
      <c r="K44" s="211" t="str">
        <f>K32/((VLOOKUP(K33,RPE!$A:$K,6,0))/100)</f>
        <v>#N/A</v>
      </c>
      <c r="L44" s="210" t="s">
        <v>75</v>
      </c>
      <c r="M44" s="45"/>
      <c r="N44" s="211" t="str">
        <f>N32/((VLOOKUP(N33,RPE!$A:$K,6,0))/100)</f>
        <v>#N/A</v>
      </c>
      <c r="O44" s="210" t="s">
        <v>76</v>
      </c>
      <c r="P44" s="45"/>
      <c r="Q44" s="211" t="str">
        <f>Q32/((VLOOKUP(Q33,RPE!$A:$K,5,0))/100)</f>
        <v>#N/A</v>
      </c>
      <c r="R44" s="210" t="s">
        <v>77</v>
      </c>
      <c r="S44" s="45"/>
      <c r="T44" s="211" t="str">
        <f>T32/((VLOOKUP(T33,RPE!$A:$K,5,0))/100)</f>
        <v>#N/A</v>
      </c>
      <c r="U44" s="210" t="s">
        <v>78</v>
      </c>
      <c r="V44" s="45"/>
      <c r="W44" s="211" t="str">
        <f>W32/((VLOOKUP(W33,RPE!$A:$K,4,0))/100)</f>
        <v>#N/A</v>
      </c>
      <c r="X44" s="45"/>
      <c r="Y44" s="45"/>
      <c r="Z44" s="45"/>
      <c r="AA44" s="45"/>
      <c r="AB44" s="45"/>
      <c r="AC44" s="45"/>
    </row>
    <row r="45" ht="15.75" hidden="1" customHeight="1">
      <c r="A45" s="45"/>
      <c r="B45" s="45"/>
      <c r="C45" s="45"/>
      <c r="D45" s="45"/>
      <c r="E45" s="45"/>
      <c r="F45" s="210"/>
      <c r="G45" s="210"/>
      <c r="H45" s="210"/>
      <c r="I45" s="210" t="s">
        <v>79</v>
      </c>
      <c r="J45" s="45"/>
      <c r="K45" s="212" t="str">
        <f>K35/((VLOOKUP(K36,RPE!$A:$K,6,0))/100)</f>
        <v>#N/A</v>
      </c>
      <c r="L45" s="210" t="s">
        <v>80</v>
      </c>
      <c r="M45" s="45"/>
      <c r="N45" s="212" t="str">
        <f>N35/((VLOOKUP(N36,RPE!$A:$K,6,0))/100)</f>
        <v>#N/A</v>
      </c>
      <c r="O45" s="210" t="s">
        <v>81</v>
      </c>
      <c r="P45" s="45"/>
      <c r="Q45" s="212" t="str">
        <f>Q35/((VLOOKUP(Q36,RPE!$A:$K,5,0))/100)</f>
        <v>#N/A</v>
      </c>
      <c r="R45" s="210" t="s">
        <v>82</v>
      </c>
      <c r="S45" s="45"/>
      <c r="T45" s="212" t="str">
        <f>T35/((VLOOKUP(T36,RPE!$A:$K,5,0))/100)</f>
        <v>#N/A</v>
      </c>
      <c r="U45" s="210" t="s">
        <v>83</v>
      </c>
      <c r="V45" s="45"/>
      <c r="W45" s="212" t="str">
        <f>W35/((VLOOKUP(W36,RPE!$A:$K,4,0))/100)</f>
        <v>#N/A</v>
      </c>
      <c r="X45" s="45"/>
      <c r="Y45" s="45"/>
      <c r="Z45" s="45"/>
      <c r="AA45" s="45"/>
      <c r="AB45" s="45"/>
      <c r="AC45" s="45"/>
    </row>
    <row r="46" ht="15.75" hidden="1" customHeight="1">
      <c r="A46" s="45"/>
      <c r="B46" s="45"/>
      <c r="C46" s="45"/>
      <c r="D46" s="45"/>
      <c r="E46" s="45"/>
      <c r="F46" s="210"/>
      <c r="G46" s="210"/>
      <c r="H46" s="210"/>
      <c r="I46" s="210" t="s">
        <v>84</v>
      </c>
      <c r="J46" s="45"/>
      <c r="K46" s="211" t="str">
        <f>K25/((VLOOKUP(K26,RPE!$A:$K,6,0))/100)</f>
        <v>#N/A</v>
      </c>
      <c r="L46" s="210" t="s">
        <v>85</v>
      </c>
      <c r="M46" s="45"/>
      <c r="N46" s="211" t="str">
        <f>N25/((VLOOKUP(N26,RPE!$A:$K,6,0))/100)</f>
        <v>#N/A</v>
      </c>
      <c r="O46" s="210" t="s">
        <v>86</v>
      </c>
      <c r="P46" s="45"/>
      <c r="Q46" s="211" t="str">
        <f>Q25/((VLOOKUP(Q26,RPE!$A:$K,5,0))/100)</f>
        <v>#N/A</v>
      </c>
      <c r="R46" s="210" t="s">
        <v>87</v>
      </c>
      <c r="S46" s="45"/>
      <c r="T46" s="211" t="str">
        <f>T25/((VLOOKUP(T26,RPE!$A:$K,5,0))/100)</f>
        <v>#N/A</v>
      </c>
      <c r="U46" s="210" t="s">
        <v>88</v>
      </c>
      <c r="V46" s="45"/>
      <c r="W46" s="211" t="str">
        <f>W25/((VLOOKUP(W26,RPE!$A:$K,4,0))/100)</f>
        <v>#N/A</v>
      </c>
      <c r="X46" s="45"/>
      <c r="Y46" s="45"/>
      <c r="Z46" s="45"/>
      <c r="AA46" s="45"/>
      <c r="AB46" s="45"/>
      <c r="AC46" s="45"/>
    </row>
    <row r="47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mergeCells count="62">
    <mergeCell ref="D32:D34"/>
    <mergeCell ref="D35:D37"/>
    <mergeCell ref="I33:J33"/>
    <mergeCell ref="I36:J36"/>
    <mergeCell ref="L36:M36"/>
    <mergeCell ref="O36:P36"/>
    <mergeCell ref="R36:S36"/>
    <mergeCell ref="U36:V36"/>
    <mergeCell ref="B32:C40"/>
    <mergeCell ref="E32:E34"/>
    <mergeCell ref="L33:M33"/>
    <mergeCell ref="O33:P33"/>
    <mergeCell ref="R33:S33"/>
    <mergeCell ref="U33:V33"/>
    <mergeCell ref="E35:E37"/>
    <mergeCell ref="X37:Z40"/>
    <mergeCell ref="B2:E3"/>
    <mergeCell ref="R2:T2"/>
    <mergeCell ref="U2:W2"/>
    <mergeCell ref="X2:Z3"/>
    <mergeCell ref="L9:N9"/>
    <mergeCell ref="F11:H11"/>
    <mergeCell ref="I11:K11"/>
    <mergeCell ref="X11:Z11"/>
    <mergeCell ref="I13:K13"/>
    <mergeCell ref="L13:N13"/>
    <mergeCell ref="R13:T13"/>
    <mergeCell ref="U13:W13"/>
    <mergeCell ref="X13:Z13"/>
    <mergeCell ref="L11:N11"/>
    <mergeCell ref="O11:Q11"/>
    <mergeCell ref="I12:K12"/>
    <mergeCell ref="L12:N12"/>
    <mergeCell ref="O12:Q12"/>
    <mergeCell ref="D13:D14"/>
    <mergeCell ref="E13:E14"/>
    <mergeCell ref="O13:Q13"/>
    <mergeCell ref="B23:C30"/>
    <mergeCell ref="D24:D27"/>
    <mergeCell ref="E24:E27"/>
    <mergeCell ref="I26:J26"/>
    <mergeCell ref="L26:M26"/>
    <mergeCell ref="O26:P26"/>
    <mergeCell ref="F12:H12"/>
    <mergeCell ref="F13:H13"/>
    <mergeCell ref="B15:C20"/>
    <mergeCell ref="D15:D16"/>
    <mergeCell ref="E15:E16"/>
    <mergeCell ref="D17:D18"/>
    <mergeCell ref="E17:E18"/>
    <mergeCell ref="X24:Z27"/>
    <mergeCell ref="X32:Z33"/>
    <mergeCell ref="X34:Y34"/>
    <mergeCell ref="X35:Y35"/>
    <mergeCell ref="X36:Y36"/>
    <mergeCell ref="R11:T11"/>
    <mergeCell ref="U11:W11"/>
    <mergeCell ref="R12:T12"/>
    <mergeCell ref="U12:W12"/>
    <mergeCell ref="X12:Z12"/>
    <mergeCell ref="R26:S26"/>
    <mergeCell ref="U26:V26"/>
  </mergeCells>
  <dataValidations>
    <dataValidation type="list" allowBlank="1" sqref="K26 N26 Q26 T26 W26 K33 N33 Q33 T33 W33 K36 N36 Q36 T36 W36">
      <formula1>"10,9.5,9,8.5,8,7.5,7,6.5,6"</formula1>
    </dataValidation>
  </dataValidations>
  <hyperlinks>
    <hyperlink r:id="rId1" ref="F12"/>
    <hyperlink r:id="rId2" ref="I12"/>
    <hyperlink r:id="rId3" ref="L12"/>
    <hyperlink r:id="rId4" ref="O12"/>
    <hyperlink r:id="rId5" ref="R12"/>
    <hyperlink r:id="rId6" ref="U12"/>
    <hyperlink r:id="rId7" ref="X12"/>
  </hyperlinks>
  <printOptions/>
  <pageMargins bottom="1.0" footer="0.0" header="0.0" left="0.7500000000000001" right="0.7500000000000001" top="1.0"/>
  <pageSetup paperSize="9" orientation="landscape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418"/>
    <pageSetUpPr fitToPage="1"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10.71"/>
    <col customWidth="1" min="3" max="3" width="4.29"/>
    <col customWidth="1" min="4" max="4" width="5.14"/>
    <col customWidth="1" min="5" max="5" width="53.71"/>
    <col customWidth="1" min="6" max="6" width="7.0"/>
    <col customWidth="1" min="7" max="7" width="9.14"/>
    <col customWidth="1" min="8" max="8" width="10.14"/>
    <col customWidth="1" min="9" max="9" width="7.0"/>
    <col customWidth="1" min="10" max="10" width="9.14"/>
    <col customWidth="1" min="11" max="11" width="10.14"/>
    <col customWidth="1" min="12" max="12" width="7.0"/>
    <col customWidth="1" min="13" max="13" width="9.14"/>
    <col customWidth="1" min="14" max="14" width="10.14"/>
    <col customWidth="1" min="15" max="15" width="7.0"/>
    <col customWidth="1" min="16" max="16" width="9.14"/>
    <col customWidth="1" min="17" max="17" width="10.14"/>
    <col customWidth="1" min="18" max="18" width="7.0"/>
    <col customWidth="1" min="19" max="19" width="9.14"/>
    <col customWidth="1" min="20" max="20" width="10.14"/>
    <col customWidth="1" min="21" max="21" width="7.0"/>
    <col customWidth="1" min="22" max="22" width="9.14"/>
    <col customWidth="1" min="23" max="23" width="10.14"/>
    <col customWidth="1" min="24" max="24" width="7.0"/>
    <col customWidth="1" min="25" max="25" width="12.0"/>
    <col customWidth="1" min="26" max="26" width="10.14"/>
    <col customWidth="1" min="27" max="27" width="2.29"/>
  </cols>
  <sheetData>
    <row r="1" ht="7.5" customHeight="1">
      <c r="A1" s="40"/>
      <c r="B1" s="41"/>
      <c r="C1" s="41"/>
      <c r="D1" s="42"/>
      <c r="E1" s="43"/>
      <c r="F1" s="44"/>
      <c r="G1" s="43"/>
      <c r="H1" s="43"/>
      <c r="I1" s="44"/>
      <c r="J1" s="43"/>
      <c r="K1" s="43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5"/>
      <c r="AB1" s="45"/>
      <c r="AC1" s="45"/>
    </row>
    <row r="2" ht="13.5" customHeight="1">
      <c r="A2" s="40"/>
      <c r="B2" s="46"/>
      <c r="C2" s="2"/>
      <c r="D2" s="2"/>
      <c r="E2" s="3"/>
      <c r="F2" s="47"/>
      <c r="G2" s="48"/>
      <c r="H2" s="48"/>
      <c r="I2" s="47"/>
      <c r="J2" s="48"/>
      <c r="K2" s="48"/>
      <c r="L2" s="49"/>
      <c r="M2" s="49"/>
      <c r="N2" s="49"/>
      <c r="O2" s="49"/>
      <c r="P2" s="49"/>
      <c r="Q2" s="49"/>
      <c r="R2" s="50"/>
      <c r="S2" s="51"/>
      <c r="T2" s="52"/>
      <c r="U2" s="50"/>
      <c r="V2" s="51"/>
      <c r="W2" s="52"/>
      <c r="X2" s="46"/>
      <c r="Y2" s="2"/>
      <c r="Z2" s="3"/>
      <c r="AA2" s="53"/>
      <c r="AB2" s="45"/>
      <c r="AC2" s="45"/>
    </row>
    <row r="3" ht="13.5" customHeight="1">
      <c r="A3" s="40"/>
      <c r="B3" s="7"/>
      <c r="C3" s="8"/>
      <c r="D3" s="8"/>
      <c r="E3" s="9"/>
      <c r="F3" s="47"/>
      <c r="G3" s="48"/>
      <c r="H3" s="48"/>
      <c r="I3" s="47"/>
      <c r="J3" s="48"/>
      <c r="K3" s="48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7"/>
      <c r="Y3" s="8"/>
      <c r="Z3" s="9"/>
      <c r="AA3" s="53"/>
      <c r="AB3" s="45"/>
      <c r="AC3" s="45"/>
    </row>
    <row r="4" ht="13.5" customHeight="1">
      <c r="A4" s="40"/>
      <c r="B4" s="54"/>
      <c r="C4" s="54"/>
      <c r="D4" s="49"/>
      <c r="E4" s="48"/>
      <c r="F4" s="47"/>
      <c r="G4" s="48"/>
      <c r="H4" s="48"/>
      <c r="I4" s="47"/>
      <c r="J4" s="48"/>
      <c r="K4" s="48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3"/>
      <c r="AB4" s="45"/>
      <c r="AC4" s="45"/>
    </row>
    <row r="5" ht="13.5" customHeight="1">
      <c r="A5" s="40"/>
      <c r="B5" s="54"/>
      <c r="C5" s="54"/>
      <c r="D5" s="49"/>
      <c r="E5" s="48"/>
      <c r="F5" s="47"/>
      <c r="G5" s="48"/>
      <c r="H5" s="48"/>
      <c r="I5" s="47"/>
      <c r="J5" s="48"/>
      <c r="K5" s="48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3"/>
      <c r="AB5" s="45"/>
      <c r="AC5" s="45"/>
    </row>
    <row r="6" ht="13.5" customHeight="1">
      <c r="A6" s="40"/>
      <c r="B6" s="54"/>
      <c r="C6" s="54"/>
      <c r="D6" s="49"/>
      <c r="E6" s="48"/>
      <c r="F6" s="55"/>
      <c r="G6" s="56"/>
      <c r="H6" s="56"/>
      <c r="I6" s="55"/>
      <c r="J6" s="56"/>
      <c r="K6" s="56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3"/>
      <c r="AB6" s="45"/>
      <c r="AC6" s="45"/>
    </row>
    <row r="7" ht="13.5" customHeight="1">
      <c r="A7" s="40"/>
      <c r="B7" s="54"/>
      <c r="C7" s="54"/>
      <c r="D7" s="49"/>
      <c r="E7" s="48"/>
      <c r="F7" s="55"/>
      <c r="G7" s="56"/>
      <c r="H7" s="56"/>
      <c r="I7" s="55"/>
      <c r="J7" s="56"/>
      <c r="K7" s="56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3"/>
      <c r="AB7" s="45"/>
      <c r="AC7" s="45"/>
    </row>
    <row r="8" ht="47.25" customHeight="1">
      <c r="A8" s="40"/>
      <c r="B8" s="54"/>
      <c r="C8" s="54"/>
      <c r="D8" s="49"/>
      <c r="E8" s="48"/>
      <c r="F8" s="55"/>
      <c r="G8" s="56"/>
      <c r="H8" s="56"/>
      <c r="I8" s="55"/>
      <c r="J8" s="56"/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3"/>
      <c r="AB8" s="45"/>
      <c r="AC8" s="45"/>
    </row>
    <row r="9" ht="36.0" customHeight="1">
      <c r="A9" s="40"/>
      <c r="B9" s="54"/>
      <c r="C9" s="54"/>
      <c r="D9" s="49"/>
      <c r="E9" s="65" t="s">
        <v>14</v>
      </c>
      <c r="F9" s="66" t="s">
        <v>15</v>
      </c>
      <c r="G9" s="51"/>
      <c r="H9" s="52"/>
      <c r="I9" s="66" t="s">
        <v>16</v>
      </c>
      <c r="J9" s="51"/>
      <c r="K9" s="52"/>
      <c r="L9" s="66" t="s">
        <v>17</v>
      </c>
      <c r="M9" s="51"/>
      <c r="N9" s="52"/>
      <c r="O9" s="66" t="s">
        <v>18</v>
      </c>
      <c r="P9" s="51"/>
      <c r="Q9" s="52"/>
      <c r="R9" s="66" t="s">
        <v>19</v>
      </c>
      <c r="S9" s="51"/>
      <c r="T9" s="52"/>
      <c r="U9" s="66" t="s">
        <v>20</v>
      </c>
      <c r="V9" s="51"/>
      <c r="W9" s="52"/>
      <c r="X9" s="66" t="s">
        <v>21</v>
      </c>
      <c r="Y9" s="51"/>
      <c r="Z9" s="52"/>
      <c r="AA9" s="53"/>
      <c r="AB9" s="45"/>
      <c r="AC9" s="45"/>
    </row>
    <row r="10" ht="29.25" customHeight="1">
      <c r="A10" s="40"/>
      <c r="B10" s="54"/>
      <c r="C10" s="54"/>
      <c r="D10" s="49"/>
      <c r="E10" s="48"/>
      <c r="F10" s="72" t="s">
        <v>22</v>
      </c>
      <c r="G10" s="51"/>
      <c r="H10" s="52"/>
      <c r="I10" s="213" t="s">
        <v>23</v>
      </c>
      <c r="J10" s="51"/>
      <c r="K10" s="52"/>
      <c r="L10" s="213" t="s">
        <v>24</v>
      </c>
      <c r="M10" s="51"/>
      <c r="N10" s="52"/>
      <c r="O10" s="213" t="s">
        <v>25</v>
      </c>
      <c r="P10" s="51"/>
      <c r="Q10" s="52"/>
      <c r="R10" s="213" t="s">
        <v>26</v>
      </c>
      <c r="S10" s="51"/>
      <c r="T10" s="52"/>
      <c r="U10" s="213" t="s">
        <v>27</v>
      </c>
      <c r="V10" s="51"/>
      <c r="W10" s="52"/>
      <c r="X10" s="213" t="s">
        <v>28</v>
      </c>
      <c r="Y10" s="51"/>
      <c r="Z10" s="52"/>
      <c r="AA10" s="53"/>
      <c r="AB10" s="45"/>
      <c r="AC10" s="45"/>
    </row>
    <row r="11" ht="7.5" customHeight="1">
      <c r="A11" s="63"/>
      <c r="B11" s="64"/>
      <c r="C11" s="64"/>
      <c r="D11" s="49"/>
      <c r="E11" s="48"/>
      <c r="F11" s="47"/>
      <c r="G11" s="48"/>
      <c r="H11" s="48"/>
      <c r="I11" s="47"/>
      <c r="J11" s="48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3"/>
      <c r="AB11" s="45"/>
      <c r="AC11" s="45"/>
    </row>
    <row r="12" ht="21.0" customHeight="1">
      <c r="A12" s="75"/>
      <c r="B12" s="76"/>
      <c r="C12" s="77"/>
      <c r="D12" s="78" t="s">
        <v>29</v>
      </c>
      <c r="E12" s="79" t="s">
        <v>5</v>
      </c>
      <c r="F12" s="80" t="s">
        <v>30</v>
      </c>
      <c r="G12" s="81"/>
      <c r="H12" s="82"/>
      <c r="I12" s="83" t="s">
        <v>31</v>
      </c>
      <c r="J12" s="81"/>
      <c r="K12" s="82"/>
      <c r="L12" s="83" t="s">
        <v>32</v>
      </c>
      <c r="M12" s="81"/>
      <c r="N12" s="82"/>
      <c r="O12" s="83" t="s">
        <v>33</v>
      </c>
      <c r="P12" s="81"/>
      <c r="Q12" s="82"/>
      <c r="R12" s="83" t="s">
        <v>34</v>
      </c>
      <c r="S12" s="81"/>
      <c r="T12" s="82"/>
      <c r="U12" s="83" t="s">
        <v>35</v>
      </c>
      <c r="V12" s="81"/>
      <c r="W12" s="82"/>
      <c r="X12" s="80" t="s">
        <v>36</v>
      </c>
      <c r="Y12" s="81"/>
      <c r="Z12" s="82"/>
      <c r="AA12" s="53"/>
      <c r="AB12" s="45"/>
      <c r="AC12" s="45"/>
    </row>
    <row r="13" ht="21.0" customHeight="1">
      <c r="A13" s="75"/>
      <c r="B13" s="57"/>
      <c r="C13" s="77"/>
      <c r="D13" s="84"/>
      <c r="E13" s="85"/>
      <c r="F13" s="86" t="s">
        <v>37</v>
      </c>
      <c r="G13" s="87" t="s">
        <v>38</v>
      </c>
      <c r="H13" s="88" t="s">
        <v>6</v>
      </c>
      <c r="I13" s="86" t="s">
        <v>37</v>
      </c>
      <c r="J13" s="87" t="s">
        <v>38</v>
      </c>
      <c r="K13" s="88" t="s">
        <v>6</v>
      </c>
      <c r="L13" s="86" t="s">
        <v>37</v>
      </c>
      <c r="M13" s="87" t="s">
        <v>38</v>
      </c>
      <c r="N13" s="88" t="s">
        <v>6</v>
      </c>
      <c r="O13" s="86" t="s">
        <v>37</v>
      </c>
      <c r="P13" s="214" t="s">
        <v>38</v>
      </c>
      <c r="Q13" s="88" t="s">
        <v>6</v>
      </c>
      <c r="R13" s="86" t="s">
        <v>37</v>
      </c>
      <c r="S13" s="87" t="s">
        <v>38</v>
      </c>
      <c r="T13" s="88" t="s">
        <v>6</v>
      </c>
      <c r="U13" s="86" t="s">
        <v>37</v>
      </c>
      <c r="V13" s="87" t="s">
        <v>38</v>
      </c>
      <c r="W13" s="88" t="s">
        <v>6</v>
      </c>
      <c r="X13" s="86" t="s">
        <v>37</v>
      </c>
      <c r="Y13" s="87" t="s">
        <v>38</v>
      </c>
      <c r="Z13" s="88" t="s">
        <v>6</v>
      </c>
      <c r="AA13" s="53"/>
      <c r="AB13" s="45"/>
      <c r="AC13" s="45"/>
    </row>
    <row r="14" ht="21.75" customHeight="1">
      <c r="A14" s="89"/>
      <c r="B14" s="90" t="s">
        <v>39</v>
      </c>
      <c r="C14" s="3"/>
      <c r="D14" s="91" t="s">
        <v>40</v>
      </c>
      <c r="E14" s="92" t="s">
        <v>10</v>
      </c>
      <c r="F14" s="93"/>
      <c r="G14" s="94"/>
      <c r="H14" s="95"/>
      <c r="I14" s="93">
        <v>1.0</v>
      </c>
      <c r="J14" s="94">
        <v>1.0</v>
      </c>
      <c r="K14" s="95">
        <f>IFERROR(FLOOR(SQMAX*0.82,2.5),"")</f>
        <v>97.5</v>
      </c>
      <c r="L14" s="93">
        <v>1.0</v>
      </c>
      <c r="M14" s="94">
        <v>1.0</v>
      </c>
      <c r="N14" s="95" t="str">
        <f>IFERROR(FLOOR(K46*0.85,2.5),"")</f>
        <v/>
      </c>
      <c r="O14" s="93">
        <v>1.0</v>
      </c>
      <c r="P14" s="94">
        <v>1.0</v>
      </c>
      <c r="Q14" s="95" t="str">
        <f>IFERROR(FLOOR(N46*0.88,2.5),"")</f>
        <v/>
      </c>
      <c r="R14" s="93">
        <v>1.0</v>
      </c>
      <c r="S14" s="94">
        <v>1.0</v>
      </c>
      <c r="T14" s="95" t="str">
        <f>IFERROR(FLOOR(Q46*0.91,2.5),"")</f>
        <v/>
      </c>
      <c r="U14" s="93">
        <v>1.0</v>
      </c>
      <c r="V14" s="94">
        <v>1.0</v>
      </c>
      <c r="W14" s="95" t="str">
        <f>IFERROR(FLOOR(T46*0.94,2.5),"")</f>
        <v/>
      </c>
      <c r="X14" s="93">
        <v>1.0</v>
      </c>
      <c r="Y14" s="94">
        <v>1.0</v>
      </c>
      <c r="Z14" s="95" t="str">
        <f>IFERROR(FLOOR(W46*0.85,2.5),"")</f>
        <v/>
      </c>
      <c r="AA14" s="53"/>
      <c r="AB14" s="45"/>
      <c r="AC14" s="45"/>
    </row>
    <row r="15" ht="21.75" customHeight="1">
      <c r="A15" s="89"/>
      <c r="B15" s="5"/>
      <c r="C15" s="6"/>
      <c r="D15" s="96"/>
      <c r="E15" s="97"/>
      <c r="F15" s="98">
        <v>4.0</v>
      </c>
      <c r="G15" s="99">
        <v>4.0</v>
      </c>
      <c r="H15" s="100">
        <f>IFERROR(FLOOR(SQMAX*0.65,2.5),"")</f>
        <v>77.5</v>
      </c>
      <c r="I15" s="98">
        <v>4.0</v>
      </c>
      <c r="J15" s="99">
        <v>4.0</v>
      </c>
      <c r="K15" s="100">
        <f>IFERROR(FLOOR(SQMAX*0.7,2.5),"")</f>
        <v>82.5</v>
      </c>
      <c r="L15" s="98">
        <v>5.0</v>
      </c>
      <c r="M15" s="99">
        <v>4.0</v>
      </c>
      <c r="N15" s="100" t="str">
        <f>IFERROR(FLOOR(K46*0.72,2.5),"")</f>
        <v/>
      </c>
      <c r="O15" s="98">
        <v>5.0</v>
      </c>
      <c r="P15" s="99">
        <v>4.0</v>
      </c>
      <c r="Q15" s="100" t="str">
        <f>IFERROR(FLOOR(N46*0.74,2.5),"")</f>
        <v/>
      </c>
      <c r="R15" s="98">
        <v>5.0</v>
      </c>
      <c r="S15" s="99">
        <v>3.0</v>
      </c>
      <c r="T15" s="100" t="str">
        <f>IFERROR(FLOOR(Q46*0.76,2.5),"")</f>
        <v/>
      </c>
      <c r="U15" s="98">
        <v>5.0</v>
      </c>
      <c r="V15" s="99">
        <v>3.0</v>
      </c>
      <c r="W15" s="100" t="str">
        <f>IFERROR(FLOOR(T46*0.78,2.5),"")</f>
        <v/>
      </c>
      <c r="X15" s="98">
        <v>4.0</v>
      </c>
      <c r="Y15" s="99">
        <v>2.0</v>
      </c>
      <c r="Z15" s="100" t="str">
        <f>IFERROR(FLOOR(W46*0.75,2.5),"")</f>
        <v/>
      </c>
      <c r="AA15" s="101"/>
      <c r="AB15" s="45"/>
      <c r="AC15" s="45"/>
    </row>
    <row r="16" ht="21.75" customHeight="1">
      <c r="A16" s="89"/>
      <c r="B16" s="5"/>
      <c r="C16" s="6"/>
      <c r="D16" s="102" t="s">
        <v>41</v>
      </c>
      <c r="E16" s="103" t="s">
        <v>11</v>
      </c>
      <c r="F16" s="98"/>
      <c r="G16" s="104"/>
      <c r="H16" s="100"/>
      <c r="I16" s="98">
        <v>2.0</v>
      </c>
      <c r="J16" s="104">
        <v>1.0</v>
      </c>
      <c r="K16" s="100">
        <f>IFERROR(FLOOR(BPMAX*0.86,2.5),"")</f>
        <v>75</v>
      </c>
      <c r="L16" s="98">
        <v>2.0</v>
      </c>
      <c r="M16" s="104">
        <v>1.0</v>
      </c>
      <c r="N16" s="100" t="str">
        <f>IFERROR(FLOOR(K47*0.88,2.5),"")</f>
        <v/>
      </c>
      <c r="O16" s="98">
        <v>2.0</v>
      </c>
      <c r="P16" s="104">
        <v>1.0</v>
      </c>
      <c r="Q16" s="100" t="str">
        <f>IFERROR(FLOOR(N47*0.9,2.5),"")</f>
        <v/>
      </c>
      <c r="R16" s="98">
        <v>2.0</v>
      </c>
      <c r="S16" s="104">
        <v>1.0</v>
      </c>
      <c r="T16" s="100" t="str">
        <f>IFERROR(FLOOR(Q47*0.92,2.5),"")</f>
        <v/>
      </c>
      <c r="U16" s="98">
        <v>1.0</v>
      </c>
      <c r="V16" s="104">
        <v>1.0</v>
      </c>
      <c r="W16" s="100" t="str">
        <f>IFERROR(FLOOR(T47*0.94,2.5),"")</f>
        <v/>
      </c>
      <c r="X16" s="98">
        <v>1.0</v>
      </c>
      <c r="Y16" s="104">
        <v>1.0</v>
      </c>
      <c r="Z16" s="100" t="str">
        <f>IFERROR(FLOOR(W47*0.9,2.5),"")</f>
        <v/>
      </c>
      <c r="AA16" s="53"/>
      <c r="AB16" s="45"/>
      <c r="AC16" s="45"/>
    </row>
    <row r="17" ht="21.75" customHeight="1">
      <c r="A17" s="89"/>
      <c r="B17" s="5"/>
      <c r="C17" s="6"/>
      <c r="D17" s="96"/>
      <c r="E17" s="97"/>
      <c r="F17" s="98">
        <v>4.0</v>
      </c>
      <c r="G17" s="104">
        <v>3.0</v>
      </c>
      <c r="H17" s="100">
        <f>IFERROR(FLOOR(BPMAX*0.7,2.5),"")</f>
        <v>62.5</v>
      </c>
      <c r="I17" s="105">
        <v>3.0</v>
      </c>
      <c r="J17" s="104">
        <v>4.0</v>
      </c>
      <c r="K17" s="100">
        <f>IFERROR(FLOOR(BPMAX*0.72,2.5),"")</f>
        <v>62.5</v>
      </c>
      <c r="L17" s="98">
        <v>4.0</v>
      </c>
      <c r="M17" s="104">
        <v>4.0</v>
      </c>
      <c r="N17" s="100" t="str">
        <f>IFERROR(FLOOR(K47*0.74,2.5),"")</f>
        <v/>
      </c>
      <c r="O17" s="98">
        <v>4.0</v>
      </c>
      <c r="P17" s="104">
        <v>4.0</v>
      </c>
      <c r="Q17" s="100" t="str">
        <f>IFERROR(FLOOR(N47*0.76,2.5),"")</f>
        <v/>
      </c>
      <c r="R17" s="98">
        <v>4.0</v>
      </c>
      <c r="S17" s="104">
        <v>3.0</v>
      </c>
      <c r="T17" s="100" t="str">
        <f>IFERROR(FLOOR(Q47*0.78,2.5),"")</f>
        <v/>
      </c>
      <c r="U17" s="98">
        <v>4.0</v>
      </c>
      <c r="V17" s="104">
        <v>3.0</v>
      </c>
      <c r="W17" s="100" t="str">
        <f>IFERROR(FLOOR(T47*0.8,2.5),"")</f>
        <v/>
      </c>
      <c r="X17" s="98">
        <v>4.0</v>
      </c>
      <c r="Y17" s="104">
        <v>2.0</v>
      </c>
      <c r="Z17" s="100" t="str">
        <f>IFERROR(FLOOR(W47*0.78,2.5),"")</f>
        <v/>
      </c>
      <c r="AA17" s="53"/>
      <c r="AB17" s="45"/>
      <c r="AC17" s="45"/>
    </row>
    <row r="18" ht="21.75" customHeight="1">
      <c r="A18" s="89"/>
      <c r="B18" s="5"/>
      <c r="C18" s="6"/>
      <c r="D18" s="106" t="s">
        <v>42</v>
      </c>
      <c r="E18" s="107" t="s">
        <v>43</v>
      </c>
      <c r="F18" s="98">
        <v>2.0</v>
      </c>
      <c r="G18" s="104" t="s">
        <v>44</v>
      </c>
      <c r="H18" s="108" t="s">
        <v>45</v>
      </c>
      <c r="I18" s="105">
        <v>3.0</v>
      </c>
      <c r="J18" s="104" t="s">
        <v>44</v>
      </c>
      <c r="K18" s="108" t="s">
        <v>45</v>
      </c>
      <c r="L18" s="98">
        <v>4.0</v>
      </c>
      <c r="M18" s="104" t="s">
        <v>44</v>
      </c>
      <c r="N18" s="108" t="s">
        <v>45</v>
      </c>
      <c r="O18" s="98">
        <v>4.0</v>
      </c>
      <c r="P18" s="104" t="s">
        <v>44</v>
      </c>
      <c r="Q18" s="108" t="s">
        <v>45</v>
      </c>
      <c r="R18" s="98">
        <v>4.0</v>
      </c>
      <c r="S18" s="104" t="s">
        <v>46</v>
      </c>
      <c r="T18" s="108" t="s">
        <v>45</v>
      </c>
      <c r="U18" s="98">
        <v>4.0</v>
      </c>
      <c r="V18" s="104" t="s">
        <v>46</v>
      </c>
      <c r="W18" s="108" t="s">
        <v>45</v>
      </c>
      <c r="X18" s="98">
        <v>3.0</v>
      </c>
      <c r="Y18" s="104" t="s">
        <v>46</v>
      </c>
      <c r="Z18" s="108" t="s">
        <v>47</v>
      </c>
      <c r="AA18" s="101"/>
      <c r="AB18" s="45"/>
      <c r="AC18" s="45"/>
    </row>
    <row r="19" ht="21.75" customHeight="1">
      <c r="A19" s="89"/>
      <c r="B19" s="7"/>
      <c r="C19" s="9"/>
      <c r="D19" s="109" t="s">
        <v>48</v>
      </c>
      <c r="E19" s="110" t="s">
        <v>49</v>
      </c>
      <c r="F19" s="98">
        <v>2.0</v>
      </c>
      <c r="G19" s="104" t="s">
        <v>44</v>
      </c>
      <c r="H19" s="108" t="s">
        <v>45</v>
      </c>
      <c r="I19" s="105">
        <v>3.0</v>
      </c>
      <c r="J19" s="104" t="s">
        <v>44</v>
      </c>
      <c r="K19" s="108" t="s">
        <v>45</v>
      </c>
      <c r="L19" s="98">
        <v>4.0</v>
      </c>
      <c r="M19" s="104" t="s">
        <v>44</v>
      </c>
      <c r="N19" s="108" t="s">
        <v>45</v>
      </c>
      <c r="O19" s="98">
        <v>4.0</v>
      </c>
      <c r="P19" s="104" t="s">
        <v>44</v>
      </c>
      <c r="Q19" s="108" t="s">
        <v>45</v>
      </c>
      <c r="R19" s="98">
        <v>4.0</v>
      </c>
      <c r="S19" s="104" t="s">
        <v>46</v>
      </c>
      <c r="T19" s="108" t="s">
        <v>45</v>
      </c>
      <c r="U19" s="98">
        <v>4.0</v>
      </c>
      <c r="V19" s="104" t="s">
        <v>46</v>
      </c>
      <c r="W19" s="108" t="s">
        <v>45</v>
      </c>
      <c r="X19" s="111">
        <v>3.0</v>
      </c>
      <c r="Y19" s="104" t="s">
        <v>46</v>
      </c>
      <c r="Z19" s="112" t="s">
        <v>47</v>
      </c>
      <c r="AA19" s="53"/>
      <c r="AB19" s="45"/>
      <c r="AC19" s="45"/>
    </row>
    <row r="20" ht="21.75" customHeight="1">
      <c r="A20" s="89"/>
      <c r="B20" s="57"/>
      <c r="C20" s="57"/>
      <c r="D20" s="118"/>
      <c r="E20" s="119"/>
      <c r="F20" s="120"/>
      <c r="G20" s="121"/>
      <c r="H20" s="122"/>
      <c r="I20" s="120"/>
      <c r="J20" s="121"/>
      <c r="K20" s="122"/>
      <c r="L20" s="120"/>
      <c r="M20" s="121"/>
      <c r="N20" s="122"/>
      <c r="O20" s="120"/>
      <c r="P20" s="121"/>
      <c r="Q20" s="122"/>
      <c r="R20" s="120"/>
      <c r="S20" s="121"/>
      <c r="T20" s="122"/>
      <c r="U20" s="120"/>
      <c r="V20" s="121"/>
      <c r="W20" s="122"/>
      <c r="X20" s="123"/>
      <c r="Y20" s="124"/>
      <c r="Z20" s="125"/>
      <c r="AA20" s="53"/>
      <c r="AB20" s="45"/>
      <c r="AC20" s="45"/>
    </row>
    <row r="21" ht="21.75" customHeight="1">
      <c r="A21" s="89"/>
      <c r="B21" s="90" t="s">
        <v>54</v>
      </c>
      <c r="C21" s="3"/>
      <c r="D21" s="126" t="s">
        <v>40</v>
      </c>
      <c r="E21" s="127" t="s">
        <v>55</v>
      </c>
      <c r="F21" s="128">
        <v>4.0</v>
      </c>
      <c r="G21" s="129">
        <v>3.0</v>
      </c>
      <c r="H21" s="130">
        <f>IFERROR(FLOOR(SQMAX*0.55,2.5),"")</f>
        <v>65</v>
      </c>
      <c r="I21" s="128">
        <v>4.0</v>
      </c>
      <c r="J21" s="129">
        <v>3.0</v>
      </c>
      <c r="K21" s="130">
        <f>IFERROR(FLOOR(SQMAX*0.6,2.5),"")</f>
        <v>70</v>
      </c>
      <c r="L21" s="131">
        <v>4.0</v>
      </c>
      <c r="M21" s="129">
        <v>3.0</v>
      </c>
      <c r="N21" s="132" t="str">
        <f>IFERROR(FLOOR(K46*0.62,2.5),"")</f>
        <v/>
      </c>
      <c r="O21" s="131">
        <v>4.0</v>
      </c>
      <c r="P21" s="129">
        <v>3.0</v>
      </c>
      <c r="Q21" s="132" t="str">
        <f>IFERROR(FLOOR(N46*0.64,2.5),"")</f>
        <v/>
      </c>
      <c r="R21" s="131">
        <v>4.0</v>
      </c>
      <c r="S21" s="129">
        <v>3.0</v>
      </c>
      <c r="T21" s="132" t="str">
        <f>IFERROR(FLOOR(Q46*0.66,2.5),"")</f>
        <v/>
      </c>
      <c r="U21" s="131">
        <v>4.0</v>
      </c>
      <c r="V21" s="129">
        <v>3.0</v>
      </c>
      <c r="W21" s="133" t="str">
        <f>IFERROR(FLOOR(T46*0.68,2.5),"")</f>
        <v/>
      </c>
      <c r="X21" s="128">
        <v>5.0</v>
      </c>
      <c r="Y21" s="129">
        <v>2.0</v>
      </c>
      <c r="Z21" s="95" t="str">
        <f>IFERROR(FLOOR(W46*0.6,2.5),"")</f>
        <v/>
      </c>
      <c r="AA21" s="101"/>
      <c r="AB21" s="45"/>
      <c r="AC21" s="45"/>
    </row>
    <row r="22" ht="21.75" customHeight="1">
      <c r="A22" s="89"/>
      <c r="B22" s="5"/>
      <c r="C22" s="6"/>
      <c r="D22" s="134" t="s">
        <v>41</v>
      </c>
      <c r="E22" s="135" t="s">
        <v>12</v>
      </c>
      <c r="F22" s="136"/>
      <c r="G22" s="137"/>
      <c r="H22" s="100"/>
      <c r="I22" s="136">
        <v>1.0</v>
      </c>
      <c r="J22" s="137">
        <v>1.0</v>
      </c>
      <c r="K22" s="100">
        <f>IFERROR(FLOOR(DLMAX*0.82,2.5),"")</f>
        <v>112.5</v>
      </c>
      <c r="L22" s="136">
        <v>1.0</v>
      </c>
      <c r="M22" s="137">
        <v>1.0</v>
      </c>
      <c r="N22" s="100" t="str">
        <f>IFERROR(FLOOR(K48*0.85,2.5),"")</f>
        <v/>
      </c>
      <c r="O22" s="136">
        <v>1.0</v>
      </c>
      <c r="P22" s="137">
        <v>1.0</v>
      </c>
      <c r="Q22" s="100" t="str">
        <f>IFERROR(FLOOR(N48*0.88,2.5),"")</f>
        <v/>
      </c>
      <c r="R22" s="136">
        <v>1.0</v>
      </c>
      <c r="S22" s="137">
        <v>1.0</v>
      </c>
      <c r="T22" s="100" t="str">
        <f>IFERROR(FLOOR(Q48*0.91,2.5),"")</f>
        <v/>
      </c>
      <c r="U22" s="136">
        <v>1.0</v>
      </c>
      <c r="V22" s="137">
        <v>1.0</v>
      </c>
      <c r="W22" s="138" t="str">
        <f>IFERROR(FLOOR(T48*0.94,2.5),"")</f>
        <v/>
      </c>
      <c r="X22" s="139" t="s">
        <v>53</v>
      </c>
      <c r="Z22" s="140"/>
      <c r="AA22" s="101"/>
      <c r="AB22" s="45"/>
      <c r="AC22" s="45"/>
    </row>
    <row r="23" ht="21.75" customHeight="1">
      <c r="A23" s="89"/>
      <c r="B23" s="5"/>
      <c r="C23" s="6"/>
      <c r="D23" s="141"/>
      <c r="E23" s="142"/>
      <c r="F23" s="143"/>
      <c r="G23" s="144"/>
      <c r="H23" s="100"/>
      <c r="I23" s="145">
        <v>1.0</v>
      </c>
      <c r="J23" s="146">
        <v>5.0</v>
      </c>
      <c r="K23" s="147">
        <f>IFERROR(FLOOR(DLMAX*0.78,2.5),"")</f>
        <v>107.5</v>
      </c>
      <c r="L23" s="145">
        <v>1.0</v>
      </c>
      <c r="M23" s="146">
        <v>5.0</v>
      </c>
      <c r="N23" s="147" t="str">
        <f>IFERROR(FLOOR(K48*0.8,2.5),"")</f>
        <v/>
      </c>
      <c r="O23" s="145">
        <v>1.0</v>
      </c>
      <c r="P23" s="146">
        <v>4.0</v>
      </c>
      <c r="Q23" s="147" t="str">
        <f>IFERROR(FLOOR(N48*0.82,2.5),"")</f>
        <v/>
      </c>
      <c r="R23" s="145">
        <v>1.0</v>
      </c>
      <c r="S23" s="146">
        <v>4.0</v>
      </c>
      <c r="T23" s="147" t="str">
        <f>IFERROR(FLOOR(Q48*0.84,2.5),"")</f>
        <v/>
      </c>
      <c r="U23" s="145">
        <v>1.0</v>
      </c>
      <c r="V23" s="146">
        <v>3.0</v>
      </c>
      <c r="W23" s="148" t="str">
        <f>IFERROR(FLOOR(T48*0.86,2.5),"")</f>
        <v/>
      </c>
      <c r="X23" s="17"/>
      <c r="Z23" s="140"/>
      <c r="AA23" s="101"/>
      <c r="AB23" s="45"/>
      <c r="AC23" s="45"/>
    </row>
    <row r="24" ht="32.25" customHeight="1">
      <c r="A24" s="89"/>
      <c r="B24" s="5"/>
      <c r="C24" s="6"/>
      <c r="D24" s="141"/>
      <c r="E24" s="142"/>
      <c r="F24" s="143"/>
      <c r="G24" s="144"/>
      <c r="H24" s="100"/>
      <c r="I24" s="152" t="s">
        <v>89</v>
      </c>
      <c r="J24" s="150"/>
      <c r="K24" s="215"/>
      <c r="L24" s="152" t="s">
        <v>57</v>
      </c>
      <c r="M24" s="150"/>
      <c r="N24" s="215"/>
      <c r="O24" s="152" t="s">
        <v>58</v>
      </c>
      <c r="P24" s="150"/>
      <c r="Q24" s="151"/>
      <c r="R24" s="152" t="s">
        <v>58</v>
      </c>
      <c r="S24" s="150"/>
      <c r="T24" s="215"/>
      <c r="U24" s="152" t="s">
        <v>59</v>
      </c>
      <c r="V24" s="150"/>
      <c r="W24" s="216"/>
      <c r="X24" s="17"/>
      <c r="Z24" s="140"/>
      <c r="AA24" s="101"/>
      <c r="AB24" s="45"/>
      <c r="AC24" s="45"/>
    </row>
    <row r="25" ht="21.75" customHeight="1">
      <c r="A25" s="89"/>
      <c r="B25" s="5"/>
      <c r="C25" s="6"/>
      <c r="D25" s="96"/>
      <c r="E25" s="97"/>
      <c r="F25" s="136">
        <v>4.0</v>
      </c>
      <c r="G25" s="137">
        <v>4.0</v>
      </c>
      <c r="H25" s="100">
        <f>IFERROR(FLOOR(DLMAX*0.6,2.5),"")</f>
        <v>82.5</v>
      </c>
      <c r="I25" s="136">
        <v>2.0</v>
      </c>
      <c r="J25" s="137">
        <v>5.0</v>
      </c>
      <c r="K25" s="100">
        <f>IFERROR(FLOOR(DLMAX*0.67,2.5),"")</f>
        <v>92.5</v>
      </c>
      <c r="L25" s="136">
        <v>3.0</v>
      </c>
      <c r="M25" s="137">
        <v>5.0</v>
      </c>
      <c r="N25" s="100" t="str">
        <f>IFERROR(FLOOR(K48*0.69,2.5),"")</f>
        <v/>
      </c>
      <c r="O25" s="136">
        <v>3.0</v>
      </c>
      <c r="P25" s="137">
        <v>5.0</v>
      </c>
      <c r="Q25" s="100" t="str">
        <f>IFERROR(FLOOR(N48*0.71,2.5),"")</f>
        <v/>
      </c>
      <c r="R25" s="136">
        <v>3.0</v>
      </c>
      <c r="S25" s="137">
        <v>4.0</v>
      </c>
      <c r="T25" s="100" t="str">
        <f>IFERROR(FLOOR(Q48*0.73,2.5),"")</f>
        <v/>
      </c>
      <c r="U25" s="136">
        <v>3.0</v>
      </c>
      <c r="V25" s="137">
        <v>4.0</v>
      </c>
      <c r="W25" s="138" t="str">
        <f>IFERROR(FLOOR(T48*0.75,2.5),"")</f>
        <v/>
      </c>
      <c r="X25" s="154"/>
      <c r="Y25" s="155"/>
      <c r="Z25" s="150"/>
      <c r="AA25" s="101"/>
      <c r="AB25" s="45"/>
      <c r="AC25" s="45"/>
    </row>
    <row r="26" ht="21.75" customHeight="1">
      <c r="A26" s="89"/>
      <c r="B26" s="5"/>
      <c r="C26" s="6"/>
      <c r="D26" s="106" t="s">
        <v>42</v>
      </c>
      <c r="E26" s="107" t="s">
        <v>60</v>
      </c>
      <c r="F26" s="98">
        <v>6.0</v>
      </c>
      <c r="G26" s="104">
        <v>3.0</v>
      </c>
      <c r="H26" s="138">
        <f>IFERROR(FLOOR(BPMAX*0.64,2.5),"")</f>
        <v>57.5</v>
      </c>
      <c r="I26" s="98">
        <v>8.0</v>
      </c>
      <c r="J26" s="104">
        <v>3.0</v>
      </c>
      <c r="K26" s="138">
        <f>IFERROR(FLOOR(BPMAX*0.66,2.5),"")</f>
        <v>57.5</v>
      </c>
      <c r="L26" s="98">
        <v>8.0</v>
      </c>
      <c r="M26" s="104">
        <v>3.0</v>
      </c>
      <c r="N26" s="138" t="str">
        <f>IFERROR(FLOOR(K47*0.67,2.5),"")</f>
        <v/>
      </c>
      <c r="O26" s="98">
        <v>8.0</v>
      </c>
      <c r="P26" s="104">
        <v>3.0</v>
      </c>
      <c r="Q26" s="138" t="str">
        <f>IFERROR(FLOOR(N47*0.68,2.5),"")</f>
        <v/>
      </c>
      <c r="R26" s="156">
        <v>10.0</v>
      </c>
      <c r="S26" s="104">
        <v>2.0</v>
      </c>
      <c r="T26" s="138" t="str">
        <f>IFERROR(FLOOR(Q47*0.69,2.5),"")</f>
        <v/>
      </c>
      <c r="U26" s="156">
        <v>10.0</v>
      </c>
      <c r="V26" s="104">
        <v>2.0</v>
      </c>
      <c r="W26" s="138" t="str">
        <f>IFERROR(FLOOR(T47*0.7,2.5),"")</f>
        <v/>
      </c>
      <c r="X26" s="156">
        <v>10.0</v>
      </c>
      <c r="Y26" s="104">
        <v>1.0</v>
      </c>
      <c r="Z26" s="138" t="str">
        <f>IFERROR(FLOOR(W47*0.72,2.5),"")</f>
        <v/>
      </c>
      <c r="AA26" s="101"/>
      <c r="AB26" s="45"/>
      <c r="AC26" s="45"/>
    </row>
    <row r="27" ht="21.75" customHeight="1">
      <c r="A27" s="89"/>
      <c r="B27" s="5"/>
      <c r="C27" s="6"/>
      <c r="D27" s="217" t="s">
        <v>48</v>
      </c>
      <c r="E27" s="218" t="s">
        <v>72</v>
      </c>
      <c r="F27" s="98">
        <v>2.0</v>
      </c>
      <c r="G27" s="104" t="s">
        <v>44</v>
      </c>
      <c r="H27" s="108" t="s">
        <v>45</v>
      </c>
      <c r="I27" s="219">
        <v>3.0</v>
      </c>
      <c r="J27" s="104" t="s">
        <v>73</v>
      </c>
      <c r="K27" s="108" t="s">
        <v>45</v>
      </c>
      <c r="L27" s="98">
        <v>4.0</v>
      </c>
      <c r="M27" s="104" t="s">
        <v>73</v>
      </c>
      <c r="N27" s="108" t="s">
        <v>45</v>
      </c>
      <c r="O27" s="98">
        <v>4.0</v>
      </c>
      <c r="P27" s="104" t="s">
        <v>73</v>
      </c>
      <c r="Q27" s="108" t="s">
        <v>45</v>
      </c>
      <c r="R27" s="98">
        <v>4.0</v>
      </c>
      <c r="S27" s="104" t="s">
        <v>44</v>
      </c>
      <c r="T27" s="108" t="s">
        <v>45</v>
      </c>
      <c r="U27" s="98">
        <v>4.0</v>
      </c>
      <c r="V27" s="104" t="s">
        <v>44</v>
      </c>
      <c r="W27" s="108" t="s">
        <v>45</v>
      </c>
      <c r="X27" s="98">
        <v>3.0</v>
      </c>
      <c r="Y27" s="104" t="s">
        <v>46</v>
      </c>
      <c r="Z27" s="157" t="s">
        <v>47</v>
      </c>
      <c r="AA27" s="101"/>
      <c r="AB27" s="45"/>
      <c r="AC27" s="45"/>
    </row>
    <row r="28" ht="21.75" customHeight="1">
      <c r="A28" s="89"/>
      <c r="B28" s="7"/>
      <c r="C28" s="9"/>
      <c r="D28" s="217" t="s">
        <v>50</v>
      </c>
      <c r="E28" s="218" t="s">
        <v>90</v>
      </c>
      <c r="F28" s="98">
        <v>2.0</v>
      </c>
      <c r="G28" s="104" t="s">
        <v>44</v>
      </c>
      <c r="H28" s="108" t="s">
        <v>45</v>
      </c>
      <c r="I28" s="219">
        <v>3.0</v>
      </c>
      <c r="J28" s="104" t="s">
        <v>46</v>
      </c>
      <c r="K28" s="108" t="s">
        <v>45</v>
      </c>
      <c r="L28" s="98">
        <v>4.0</v>
      </c>
      <c r="M28" s="104" t="s">
        <v>46</v>
      </c>
      <c r="N28" s="108" t="s">
        <v>45</v>
      </c>
      <c r="O28" s="98">
        <v>4.0</v>
      </c>
      <c r="P28" s="104" t="s">
        <v>46</v>
      </c>
      <c r="Q28" s="108" t="s">
        <v>45</v>
      </c>
      <c r="R28" s="98">
        <v>4.0</v>
      </c>
      <c r="S28" s="104" t="s">
        <v>91</v>
      </c>
      <c r="T28" s="108" t="s">
        <v>45</v>
      </c>
      <c r="U28" s="98">
        <v>4.0</v>
      </c>
      <c r="V28" s="104" t="s">
        <v>91</v>
      </c>
      <c r="W28" s="157" t="s">
        <v>45</v>
      </c>
      <c r="X28" s="98">
        <v>3.0</v>
      </c>
      <c r="Y28" s="104" t="s">
        <v>46</v>
      </c>
      <c r="Z28" s="157" t="s">
        <v>47</v>
      </c>
      <c r="AA28" s="101"/>
      <c r="AB28" s="45"/>
      <c r="AC28" s="45"/>
    </row>
    <row r="29" ht="21.75" customHeight="1">
      <c r="A29" s="89"/>
      <c r="B29" s="113"/>
      <c r="C29" s="113"/>
      <c r="D29" s="220"/>
      <c r="E29" s="221"/>
      <c r="F29" s="120"/>
      <c r="G29" s="121"/>
      <c r="H29" s="122"/>
      <c r="I29" s="120"/>
      <c r="J29" s="121"/>
      <c r="K29" s="122"/>
      <c r="L29" s="120"/>
      <c r="M29" s="121"/>
      <c r="N29" s="122"/>
      <c r="O29" s="120"/>
      <c r="P29" s="121"/>
      <c r="Q29" s="122"/>
      <c r="R29" s="120"/>
      <c r="S29" s="121"/>
      <c r="T29" s="122"/>
      <c r="U29" s="120"/>
      <c r="V29" s="121"/>
      <c r="W29" s="122"/>
      <c r="X29" s="158" t="s">
        <v>63</v>
      </c>
      <c r="Y29" s="159"/>
      <c r="Z29" s="160"/>
      <c r="AA29" s="53"/>
      <c r="AB29" s="45"/>
      <c r="AC29" s="45"/>
    </row>
    <row r="30" ht="21.75" customHeight="1">
      <c r="A30" s="89"/>
      <c r="B30" s="90" t="s">
        <v>64</v>
      </c>
      <c r="C30" s="161"/>
      <c r="D30" s="162" t="s">
        <v>40</v>
      </c>
      <c r="E30" s="163" t="s">
        <v>10</v>
      </c>
      <c r="F30" s="128">
        <v>1.0</v>
      </c>
      <c r="G30" s="129">
        <v>3.0</v>
      </c>
      <c r="H30" s="164">
        <f>IFERROR(FLOOR(SQMAX*0.75,2.5),"")</f>
        <v>90</v>
      </c>
      <c r="I30" s="165">
        <v>1.0</v>
      </c>
      <c r="J30" s="166">
        <v>5.0</v>
      </c>
      <c r="K30" s="167">
        <f>IFERROR(FLOOR(SQMAX*0.78,2.5),"")</f>
        <v>92.5</v>
      </c>
      <c r="L30" s="165">
        <v>1.0</v>
      </c>
      <c r="M30" s="166">
        <v>5.0</v>
      </c>
      <c r="N30" s="168" t="str">
        <f>IFERROR(FLOOR(K46*0.8,2.5),"")</f>
        <v/>
      </c>
      <c r="O30" s="169">
        <v>1.0</v>
      </c>
      <c r="P30" s="166">
        <v>4.0</v>
      </c>
      <c r="Q30" s="170" t="str">
        <f>IFERROR(FLOOR(N46*0.82,2.5),"")</f>
        <v/>
      </c>
      <c r="R30" s="165">
        <v>1.0</v>
      </c>
      <c r="S30" s="166">
        <v>4.0</v>
      </c>
      <c r="T30" s="168" t="str">
        <f>IFERROR(FLOOR(Q46*0.84,2.5),"")</f>
        <v/>
      </c>
      <c r="U30" s="169">
        <v>1.0</v>
      </c>
      <c r="V30" s="166">
        <v>3.0</v>
      </c>
      <c r="W30" s="171" t="str">
        <f>IFERROR(FLOOR(T46*0.86,2.5),"")</f>
        <v/>
      </c>
      <c r="X30" s="222" t="s">
        <v>65</v>
      </c>
      <c r="Y30" s="14"/>
      <c r="Z30" s="15"/>
      <c r="AA30" s="101"/>
      <c r="AB30" s="45"/>
      <c r="AC30" s="45"/>
    </row>
    <row r="31" ht="32.25" customHeight="1">
      <c r="A31" s="89"/>
      <c r="B31" s="5"/>
      <c r="C31" s="18"/>
      <c r="D31" s="141"/>
      <c r="E31" s="142"/>
      <c r="F31" s="143"/>
      <c r="G31" s="144"/>
      <c r="H31" s="100"/>
      <c r="I31" s="152" t="s">
        <v>89</v>
      </c>
      <c r="J31" s="150"/>
      <c r="K31" s="151"/>
      <c r="L31" s="152" t="s">
        <v>57</v>
      </c>
      <c r="M31" s="150"/>
      <c r="N31" s="215"/>
      <c r="O31" s="152" t="s">
        <v>58</v>
      </c>
      <c r="P31" s="150"/>
      <c r="Q31" s="151"/>
      <c r="R31" s="152" t="s">
        <v>58</v>
      </c>
      <c r="S31" s="150"/>
      <c r="T31" s="215"/>
      <c r="U31" s="152" t="s">
        <v>59</v>
      </c>
      <c r="V31" s="150"/>
      <c r="W31" s="151"/>
      <c r="X31" s="154"/>
      <c r="Y31" s="155"/>
      <c r="Z31" s="173"/>
      <c r="AA31" s="101"/>
      <c r="AB31" s="45"/>
      <c r="AC31" s="45"/>
    </row>
    <row r="32" ht="21.75" customHeight="1">
      <c r="A32" s="89"/>
      <c r="B32" s="5"/>
      <c r="C32" s="18"/>
      <c r="D32" s="96"/>
      <c r="E32" s="97"/>
      <c r="F32" s="98">
        <v>3.0</v>
      </c>
      <c r="G32" s="99">
        <v>5.0</v>
      </c>
      <c r="H32" s="100">
        <f>IFERROR(FLOOR(SQMAX*0.63,2.5),"")</f>
        <v>75</v>
      </c>
      <c r="I32" s="98">
        <v>3.0</v>
      </c>
      <c r="J32" s="99">
        <v>6.0</v>
      </c>
      <c r="K32" s="100">
        <f>IFERROR(FLOOR(SQMAX*0.65,2.5),"")</f>
        <v>77.5</v>
      </c>
      <c r="L32" s="98">
        <v>4.0</v>
      </c>
      <c r="M32" s="99">
        <v>6.0</v>
      </c>
      <c r="N32" s="100" t="str">
        <f>IFERROR(FLOOR(K46*0.67,2.5),"")</f>
        <v/>
      </c>
      <c r="O32" s="174">
        <v>4.0</v>
      </c>
      <c r="P32" s="175">
        <v>6.0</v>
      </c>
      <c r="Q32" s="176" t="str">
        <f>IFERROR(FLOOR(N46*0.69,2.5),"")</f>
        <v/>
      </c>
      <c r="R32" s="174">
        <v>4.0</v>
      </c>
      <c r="S32" s="177">
        <v>5.0</v>
      </c>
      <c r="T32" s="176" t="str">
        <f>IFERROR(FLOOR(Q46*0.71,2.5),"")</f>
        <v/>
      </c>
      <c r="U32" s="174">
        <v>4.0</v>
      </c>
      <c r="V32" s="177">
        <v>5.0</v>
      </c>
      <c r="W32" s="176" t="str">
        <f>IFERROR(FLOOR(T46*0.73,2.5),"")</f>
        <v/>
      </c>
      <c r="X32" s="178" t="s">
        <v>66</v>
      </c>
      <c r="Y32" s="179"/>
      <c r="Z32" s="223"/>
      <c r="AA32" s="101"/>
      <c r="AB32" s="45"/>
      <c r="AC32" s="45"/>
    </row>
    <row r="33" ht="21.75" customHeight="1">
      <c r="A33" s="89"/>
      <c r="B33" s="5"/>
      <c r="C33" s="18"/>
      <c r="D33" s="102" t="s">
        <v>41</v>
      </c>
      <c r="E33" s="181" t="s">
        <v>11</v>
      </c>
      <c r="F33" s="98">
        <v>1.0</v>
      </c>
      <c r="G33" s="104">
        <v>3.0</v>
      </c>
      <c r="H33" s="182">
        <f>IFERROR(FLOOR(BPMAX*0.75,2.5),"")</f>
        <v>67.5</v>
      </c>
      <c r="I33" s="183">
        <v>1.0</v>
      </c>
      <c r="J33" s="184">
        <v>5.0</v>
      </c>
      <c r="K33" s="147">
        <f>IFERROR(FLOOR(BPMAX*0.78,2.5),"")</f>
        <v>70</v>
      </c>
      <c r="L33" s="183">
        <v>1.0</v>
      </c>
      <c r="M33" s="184">
        <v>5.0</v>
      </c>
      <c r="N33" s="147" t="str">
        <f>IFERROR(FLOOR(K47*0.8,2.5),"")</f>
        <v/>
      </c>
      <c r="O33" s="183">
        <v>1.0</v>
      </c>
      <c r="P33" s="184">
        <v>4.0</v>
      </c>
      <c r="Q33" s="147" t="str">
        <f>IFERROR(FLOOR(N47*0.82,2.5),"")</f>
        <v/>
      </c>
      <c r="R33" s="183">
        <v>1.0</v>
      </c>
      <c r="S33" s="184">
        <v>4.0</v>
      </c>
      <c r="T33" s="147" t="str">
        <f>IFERROR(FLOOR(Q47*0.84,2.5),"")</f>
        <v/>
      </c>
      <c r="U33" s="185">
        <v>1.0</v>
      </c>
      <c r="V33" s="184">
        <v>3.0</v>
      </c>
      <c r="W33" s="147" t="str">
        <f>IFERROR(FLOOR(T47*0.86,2.5),"")</f>
        <v/>
      </c>
      <c r="X33" s="186" t="s">
        <v>67</v>
      </c>
      <c r="Y33" s="179"/>
      <c r="Z33" s="224"/>
      <c r="AA33" s="101"/>
      <c r="AB33" s="45"/>
      <c r="AC33" s="45"/>
    </row>
    <row r="34" ht="32.25" customHeight="1">
      <c r="A34" s="89"/>
      <c r="B34" s="5"/>
      <c r="C34" s="18"/>
      <c r="D34" s="141"/>
      <c r="E34" s="142"/>
      <c r="F34" s="143"/>
      <c r="G34" s="144"/>
      <c r="H34" s="100"/>
      <c r="I34" s="152" t="s">
        <v>89</v>
      </c>
      <c r="J34" s="150"/>
      <c r="K34" s="151"/>
      <c r="L34" s="152" t="s">
        <v>57</v>
      </c>
      <c r="M34" s="150"/>
      <c r="N34" s="215"/>
      <c r="O34" s="152" t="s">
        <v>58</v>
      </c>
      <c r="P34" s="150"/>
      <c r="Q34" s="151"/>
      <c r="R34" s="152" t="s">
        <v>58</v>
      </c>
      <c r="S34" s="150"/>
      <c r="T34" s="151"/>
      <c r="U34" s="152" t="s">
        <v>59</v>
      </c>
      <c r="V34" s="150"/>
      <c r="W34" s="215"/>
      <c r="X34" s="186" t="s">
        <v>68</v>
      </c>
      <c r="Y34" s="179"/>
      <c r="Z34" s="224"/>
      <c r="AA34" s="101"/>
      <c r="AB34" s="45"/>
      <c r="AC34" s="45"/>
    </row>
    <row r="35" ht="21.75" customHeight="1">
      <c r="A35" s="89"/>
      <c r="B35" s="5"/>
      <c r="C35" s="18"/>
      <c r="D35" s="96"/>
      <c r="E35" s="97"/>
      <c r="F35" s="188">
        <v>3.0</v>
      </c>
      <c r="G35" s="99">
        <v>5.0</v>
      </c>
      <c r="H35" s="100">
        <f>IFERROR(FLOOR(BPMAX*0.65,2.5),"")</f>
        <v>57.5</v>
      </c>
      <c r="I35" s="188">
        <v>3.0</v>
      </c>
      <c r="J35" s="99">
        <v>6.0</v>
      </c>
      <c r="K35" s="100">
        <f>IFERROR(FLOOR(BPMAX*0.67,2.5),"")</f>
        <v>60</v>
      </c>
      <c r="L35" s="188">
        <v>4.0</v>
      </c>
      <c r="M35" s="99">
        <v>6.0</v>
      </c>
      <c r="N35" s="100" t="str">
        <f>IFERROR(FLOOR(K47*0.69,2.5),"")</f>
        <v/>
      </c>
      <c r="O35" s="188">
        <v>4.0</v>
      </c>
      <c r="P35" s="99">
        <v>6.0</v>
      </c>
      <c r="Q35" s="100" t="str">
        <f>IFERROR(FLOOR(N47*0.71,2.5),"")</f>
        <v/>
      </c>
      <c r="R35" s="188">
        <v>4.0</v>
      </c>
      <c r="S35" s="99">
        <v>5.0</v>
      </c>
      <c r="T35" s="100" t="str">
        <f>IFERROR(FLOOR(Q47*0.73,2.5),"")</f>
        <v/>
      </c>
      <c r="U35" s="189">
        <v>4.0</v>
      </c>
      <c r="V35" s="99">
        <v>5.0</v>
      </c>
      <c r="W35" s="100" t="str">
        <f>IFERROR(FLOOR(T47*0.75,2.5),"")</f>
        <v/>
      </c>
      <c r="X35" s="190" t="s">
        <v>69</v>
      </c>
      <c r="Y35" s="191"/>
      <c r="Z35" s="192"/>
      <c r="AA35" s="101"/>
      <c r="AB35" s="45"/>
      <c r="AC35" s="45"/>
    </row>
    <row r="36" ht="21.75" customHeight="1">
      <c r="A36" s="89"/>
      <c r="B36" s="5"/>
      <c r="C36" s="18"/>
      <c r="D36" s="193" t="s">
        <v>42</v>
      </c>
      <c r="E36" s="194" t="s">
        <v>62</v>
      </c>
      <c r="F36" s="98">
        <v>2.0</v>
      </c>
      <c r="G36" s="104" t="s">
        <v>44</v>
      </c>
      <c r="H36" s="108" t="s">
        <v>45</v>
      </c>
      <c r="I36" s="105">
        <v>3.0</v>
      </c>
      <c r="J36" s="104" t="s">
        <v>44</v>
      </c>
      <c r="K36" s="108" t="s">
        <v>45</v>
      </c>
      <c r="L36" s="98">
        <v>4.0</v>
      </c>
      <c r="M36" s="104" t="s">
        <v>44</v>
      </c>
      <c r="N36" s="108" t="s">
        <v>45</v>
      </c>
      <c r="O36" s="98">
        <v>4.0</v>
      </c>
      <c r="P36" s="104" t="s">
        <v>44</v>
      </c>
      <c r="Q36" s="108" t="s">
        <v>45</v>
      </c>
      <c r="R36" s="98">
        <v>4.0</v>
      </c>
      <c r="S36" s="104" t="s">
        <v>46</v>
      </c>
      <c r="T36" s="108" t="s">
        <v>45</v>
      </c>
      <c r="U36" s="98">
        <v>4.0</v>
      </c>
      <c r="V36" s="104" t="s">
        <v>46</v>
      </c>
      <c r="W36" s="108" t="s">
        <v>45</v>
      </c>
      <c r="Z36" s="18"/>
      <c r="AA36" s="101"/>
      <c r="AB36" s="45"/>
      <c r="AC36" s="45"/>
    </row>
    <row r="37" ht="21.75" customHeight="1">
      <c r="A37" s="89"/>
      <c r="B37" s="7"/>
      <c r="C37" s="195"/>
      <c r="D37" s="109" t="s">
        <v>48</v>
      </c>
      <c r="E37" s="110" t="s">
        <v>51</v>
      </c>
      <c r="F37" s="114">
        <v>2.0</v>
      </c>
      <c r="G37" s="115" t="s">
        <v>52</v>
      </c>
      <c r="H37" s="116" t="s">
        <v>53</v>
      </c>
      <c r="I37" s="114">
        <v>3.0</v>
      </c>
      <c r="J37" s="115" t="s">
        <v>52</v>
      </c>
      <c r="K37" s="116" t="s">
        <v>53</v>
      </c>
      <c r="L37" s="114">
        <v>3.0</v>
      </c>
      <c r="M37" s="115" t="s">
        <v>52</v>
      </c>
      <c r="N37" s="116" t="s">
        <v>53</v>
      </c>
      <c r="O37" s="114">
        <v>3.0</v>
      </c>
      <c r="P37" s="115" t="s">
        <v>52</v>
      </c>
      <c r="Q37" s="116" t="s">
        <v>53</v>
      </c>
      <c r="R37" s="114">
        <v>3.0</v>
      </c>
      <c r="S37" s="115" t="s">
        <v>52</v>
      </c>
      <c r="T37" s="116" t="s">
        <v>53</v>
      </c>
      <c r="U37" s="114">
        <v>3.0</v>
      </c>
      <c r="V37" s="115" t="s">
        <v>52</v>
      </c>
      <c r="W37" s="116" t="s">
        <v>53</v>
      </c>
      <c r="X37" s="155"/>
      <c r="Y37" s="155"/>
      <c r="Z37" s="173"/>
      <c r="AA37" s="101"/>
      <c r="AB37" s="45"/>
      <c r="AC37" s="45"/>
    </row>
    <row r="38" ht="21.75" customHeight="1">
      <c r="A38" s="198"/>
      <c r="B38" s="57"/>
      <c r="C38" s="57"/>
      <c r="D38" s="225"/>
      <c r="E38" s="226"/>
      <c r="F38" s="200"/>
      <c r="G38" s="201"/>
      <c r="H38" s="202"/>
      <c r="I38" s="200"/>
      <c r="J38" s="201"/>
      <c r="K38" s="202"/>
      <c r="L38" s="203"/>
      <c r="M38" s="204"/>
      <c r="N38" s="205"/>
      <c r="O38" s="203"/>
      <c r="P38" s="204"/>
      <c r="Q38" s="205"/>
      <c r="R38" s="203"/>
      <c r="S38" s="204"/>
      <c r="T38" s="206"/>
      <c r="U38" s="203"/>
      <c r="V38" s="204"/>
      <c r="W38" s="206"/>
      <c r="X38" s="207"/>
      <c r="Y38" s="208"/>
      <c r="Z38" s="209"/>
      <c r="AA38" s="53"/>
      <c r="AB38" s="45"/>
      <c r="AC38" s="45"/>
    </row>
    <row r="39" ht="21.75" customHeight="1">
      <c r="A39" s="45"/>
      <c r="B39" s="227" t="s">
        <v>92</v>
      </c>
      <c r="C39" s="161"/>
      <c r="D39" s="106" t="s">
        <v>40</v>
      </c>
      <c r="E39" s="194" t="s">
        <v>70</v>
      </c>
      <c r="F39" s="188">
        <v>3.0</v>
      </c>
      <c r="G39" s="99">
        <v>4.0</v>
      </c>
      <c r="H39" s="100">
        <f>IFERROR(FLOOR(DLMAX*0.55,2.5),"")</f>
        <v>75</v>
      </c>
      <c r="I39" s="188">
        <v>4.0</v>
      </c>
      <c r="J39" s="99">
        <v>4.0</v>
      </c>
      <c r="K39" s="100">
        <f>IFERROR(FLOOR(DLMAX*0.6,2.5),"")</f>
        <v>82.5</v>
      </c>
      <c r="L39" s="188">
        <v>4.0</v>
      </c>
      <c r="M39" s="99">
        <v>4.0</v>
      </c>
      <c r="N39" s="100" t="str">
        <f>IFERROR(FLOOR(K48*0.62,2.5),"")</f>
        <v/>
      </c>
      <c r="O39" s="188">
        <v>4.0</v>
      </c>
      <c r="P39" s="99">
        <v>4.0</v>
      </c>
      <c r="Q39" s="100" t="str">
        <f>IFERROR(FLOOR(N48*0.64,2.5),"")</f>
        <v/>
      </c>
      <c r="R39" s="188">
        <v>4.0</v>
      </c>
      <c r="S39" s="99">
        <v>4.0</v>
      </c>
      <c r="T39" s="100" t="str">
        <f>IFERROR(FLOOR(Q48*0.66,2.5),"")</f>
        <v/>
      </c>
      <c r="U39" s="188">
        <v>4.0</v>
      </c>
      <c r="V39" s="99">
        <v>4.0</v>
      </c>
      <c r="W39" s="100" t="str">
        <f>IFERROR(FLOOR(T48*0.68,2.5),"")</f>
        <v/>
      </c>
      <c r="X39" s="228" t="s">
        <v>53</v>
      </c>
      <c r="Y39" s="14"/>
      <c r="Z39" s="15"/>
      <c r="AA39" s="229"/>
      <c r="AB39" s="45"/>
      <c r="AC39" s="45"/>
    </row>
    <row r="40" ht="21.75" customHeight="1">
      <c r="A40" s="45"/>
      <c r="B40" s="5"/>
      <c r="C40" s="18"/>
      <c r="D40" s="106" t="s">
        <v>41</v>
      </c>
      <c r="E40" s="107" t="s">
        <v>61</v>
      </c>
      <c r="F40" s="98">
        <v>2.0</v>
      </c>
      <c r="G40" s="104" t="s">
        <v>44</v>
      </c>
      <c r="H40" s="108" t="s">
        <v>45</v>
      </c>
      <c r="I40" s="105">
        <v>3.0</v>
      </c>
      <c r="J40" s="104" t="s">
        <v>44</v>
      </c>
      <c r="K40" s="108" t="s">
        <v>45</v>
      </c>
      <c r="L40" s="98">
        <v>4.0</v>
      </c>
      <c r="M40" s="104" t="s">
        <v>44</v>
      </c>
      <c r="N40" s="108" t="s">
        <v>45</v>
      </c>
      <c r="O40" s="98">
        <v>4.0</v>
      </c>
      <c r="P40" s="104" t="s">
        <v>44</v>
      </c>
      <c r="Q40" s="108" t="s">
        <v>45</v>
      </c>
      <c r="R40" s="98">
        <v>4.0</v>
      </c>
      <c r="S40" s="104" t="s">
        <v>46</v>
      </c>
      <c r="T40" s="108" t="s">
        <v>45</v>
      </c>
      <c r="U40" s="98">
        <v>4.0</v>
      </c>
      <c r="V40" s="104" t="s">
        <v>46</v>
      </c>
      <c r="W40" s="108" t="s">
        <v>45</v>
      </c>
      <c r="X40" s="17"/>
      <c r="Z40" s="18"/>
      <c r="AA40" s="229"/>
      <c r="AB40" s="45"/>
      <c r="AC40" s="45"/>
    </row>
    <row r="41" ht="21.75" customHeight="1">
      <c r="A41" s="45"/>
      <c r="B41" s="5"/>
      <c r="C41" s="18"/>
      <c r="D41" s="106" t="s">
        <v>42</v>
      </c>
      <c r="E41" s="107" t="s">
        <v>93</v>
      </c>
      <c r="F41" s="98">
        <v>2.0</v>
      </c>
      <c r="G41" s="104" t="s">
        <v>44</v>
      </c>
      <c r="H41" s="108" t="s">
        <v>45</v>
      </c>
      <c r="I41" s="105">
        <v>3.0</v>
      </c>
      <c r="J41" s="104" t="s">
        <v>44</v>
      </c>
      <c r="K41" s="108" t="s">
        <v>45</v>
      </c>
      <c r="L41" s="98">
        <v>4.0</v>
      </c>
      <c r="M41" s="104" t="s">
        <v>44</v>
      </c>
      <c r="N41" s="108" t="s">
        <v>45</v>
      </c>
      <c r="O41" s="98">
        <v>4.0</v>
      </c>
      <c r="P41" s="104" t="s">
        <v>44</v>
      </c>
      <c r="Q41" s="108" t="s">
        <v>45</v>
      </c>
      <c r="R41" s="98">
        <v>4.0</v>
      </c>
      <c r="S41" s="104" t="s">
        <v>46</v>
      </c>
      <c r="T41" s="108" t="s">
        <v>45</v>
      </c>
      <c r="U41" s="98">
        <v>4.0</v>
      </c>
      <c r="V41" s="104" t="s">
        <v>46</v>
      </c>
      <c r="W41" s="108" t="s">
        <v>45</v>
      </c>
      <c r="X41" s="17"/>
      <c r="Z41" s="18"/>
      <c r="AA41" s="229"/>
      <c r="AB41" s="45"/>
      <c r="AC41" s="45"/>
    </row>
    <row r="42" ht="21.75" customHeight="1">
      <c r="A42" s="45"/>
      <c r="B42" s="5"/>
      <c r="C42" s="18"/>
      <c r="D42" s="106" t="s">
        <v>48</v>
      </c>
      <c r="E42" s="107" t="s">
        <v>71</v>
      </c>
      <c r="F42" s="98">
        <v>2.0</v>
      </c>
      <c r="G42" s="104" t="s">
        <v>44</v>
      </c>
      <c r="H42" s="108" t="s">
        <v>45</v>
      </c>
      <c r="I42" s="105">
        <v>3.0</v>
      </c>
      <c r="J42" s="104" t="s">
        <v>44</v>
      </c>
      <c r="K42" s="108" t="s">
        <v>45</v>
      </c>
      <c r="L42" s="98">
        <v>4.0</v>
      </c>
      <c r="M42" s="104" t="s">
        <v>44</v>
      </c>
      <c r="N42" s="108" t="s">
        <v>45</v>
      </c>
      <c r="O42" s="98">
        <v>4.0</v>
      </c>
      <c r="P42" s="104" t="s">
        <v>44</v>
      </c>
      <c r="Q42" s="108" t="s">
        <v>45</v>
      </c>
      <c r="R42" s="98">
        <v>4.0</v>
      </c>
      <c r="S42" s="104" t="s">
        <v>46</v>
      </c>
      <c r="T42" s="108" t="s">
        <v>45</v>
      </c>
      <c r="U42" s="98">
        <v>4.0</v>
      </c>
      <c r="V42" s="104" t="s">
        <v>46</v>
      </c>
      <c r="W42" s="108" t="s">
        <v>45</v>
      </c>
      <c r="X42" s="17"/>
      <c r="Z42" s="18"/>
      <c r="AA42" s="229"/>
      <c r="AB42" s="45"/>
      <c r="AC42" s="45"/>
    </row>
    <row r="43" ht="21.75" customHeight="1">
      <c r="A43" s="45"/>
      <c r="B43" s="7"/>
      <c r="C43" s="195"/>
      <c r="D43" s="196" t="s">
        <v>50</v>
      </c>
      <c r="E43" s="197" t="s">
        <v>94</v>
      </c>
      <c r="F43" s="98">
        <v>2.0</v>
      </c>
      <c r="G43" s="104" t="s">
        <v>73</v>
      </c>
      <c r="H43" s="108" t="s">
        <v>45</v>
      </c>
      <c r="I43" s="105">
        <v>3.0</v>
      </c>
      <c r="J43" s="104" t="s">
        <v>73</v>
      </c>
      <c r="K43" s="108" t="s">
        <v>45</v>
      </c>
      <c r="L43" s="98">
        <v>4.0</v>
      </c>
      <c r="M43" s="104" t="s">
        <v>73</v>
      </c>
      <c r="N43" s="108" t="s">
        <v>45</v>
      </c>
      <c r="O43" s="98">
        <v>4.0</v>
      </c>
      <c r="P43" s="104" t="s">
        <v>73</v>
      </c>
      <c r="Q43" s="108" t="s">
        <v>45</v>
      </c>
      <c r="R43" s="98">
        <v>4.0</v>
      </c>
      <c r="S43" s="104" t="s">
        <v>44</v>
      </c>
      <c r="T43" s="108" t="s">
        <v>45</v>
      </c>
      <c r="U43" s="98">
        <v>4.0</v>
      </c>
      <c r="V43" s="104" t="s">
        <v>44</v>
      </c>
      <c r="W43" s="108" t="s">
        <v>45</v>
      </c>
      <c r="X43" s="154"/>
      <c r="Y43" s="155"/>
      <c r="Z43" s="173"/>
      <c r="AA43" s="229"/>
      <c r="AB43" s="45"/>
      <c r="AC43" s="45"/>
    </row>
    <row r="44" ht="15.75" customHeight="1">
      <c r="A44" s="45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45"/>
      <c r="AC44" s="45"/>
    </row>
    <row r="45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ht="15.75" hidden="1" customHeight="1">
      <c r="A46" s="45"/>
      <c r="B46" s="45"/>
      <c r="C46" s="45"/>
      <c r="D46" s="45"/>
      <c r="E46" s="45"/>
      <c r="F46" s="210" t="s">
        <v>74</v>
      </c>
      <c r="G46" s="45"/>
      <c r="H46" s="211" t="str">
        <f>H30/((VLOOKUP(H31,RPE!$A:$K,6,0))/100)</f>
        <v>#N/A</v>
      </c>
      <c r="I46" s="210" t="s">
        <v>74</v>
      </c>
      <c r="J46" s="45"/>
      <c r="K46" s="211" t="str">
        <f>K30/((VLOOKUP(K31,RPE!$A:$K,6,0))/100)</f>
        <v>#N/A</v>
      </c>
      <c r="L46" s="210" t="s">
        <v>75</v>
      </c>
      <c r="M46" s="45"/>
      <c r="N46" s="211" t="str">
        <f>N30/((VLOOKUP(N31,RPE!$A:$K,6,0))/100)</f>
        <v>#N/A</v>
      </c>
      <c r="O46" s="210" t="s">
        <v>76</v>
      </c>
      <c r="P46" s="45"/>
      <c r="Q46" s="211" t="str">
        <f>Q30/((VLOOKUP(Q31,RPE!$A:$K,5,0))/100)</f>
        <v>#N/A</v>
      </c>
      <c r="R46" s="210" t="s">
        <v>77</v>
      </c>
      <c r="S46" s="45"/>
      <c r="T46" s="211" t="str">
        <f>T30/((VLOOKUP(T31,RPE!$A:$K,5,0))/100)</f>
        <v>#N/A</v>
      </c>
      <c r="U46" s="210" t="s">
        <v>78</v>
      </c>
      <c r="V46" s="45"/>
      <c r="W46" s="211" t="str">
        <f>W30/((VLOOKUP(W31,RPE!$A:$K,4,0))/100)</f>
        <v>#N/A</v>
      </c>
      <c r="X46" s="45"/>
      <c r="Y46" s="45"/>
      <c r="Z46" s="45"/>
      <c r="AA46" s="45"/>
      <c r="AB46" s="45"/>
      <c r="AC46" s="45"/>
    </row>
    <row r="47" ht="15.75" hidden="1" customHeight="1">
      <c r="A47" s="45"/>
      <c r="B47" s="45"/>
      <c r="C47" s="45"/>
      <c r="D47" s="45"/>
      <c r="E47" s="45"/>
      <c r="F47" s="210" t="s">
        <v>79</v>
      </c>
      <c r="G47" s="45"/>
      <c r="H47" s="212" t="str">
        <f>H33/((VLOOKUP(H34,RPE!$A:$K,6,0))/100)</f>
        <v>#N/A</v>
      </c>
      <c r="I47" s="210" t="s">
        <v>79</v>
      </c>
      <c r="J47" s="45"/>
      <c r="K47" s="212" t="str">
        <f>K33/((VLOOKUP(K34,RPE!$A:$K,6,0))/100)</f>
        <v>#N/A</v>
      </c>
      <c r="L47" s="210" t="s">
        <v>80</v>
      </c>
      <c r="M47" s="45"/>
      <c r="N47" s="212" t="str">
        <f>N33/((VLOOKUP(N34,RPE!$A:$K,6,0))/100)</f>
        <v>#N/A</v>
      </c>
      <c r="O47" s="210" t="s">
        <v>81</v>
      </c>
      <c r="P47" s="45"/>
      <c r="Q47" s="212" t="str">
        <f>Q33/((VLOOKUP(Q34,RPE!$A:$K,5,0))/100)</f>
        <v>#N/A</v>
      </c>
      <c r="R47" s="210" t="s">
        <v>82</v>
      </c>
      <c r="S47" s="45"/>
      <c r="T47" s="212" t="str">
        <f>T33/((VLOOKUP(T34,RPE!$A:$K,5,0))/100)</f>
        <v>#N/A</v>
      </c>
      <c r="U47" s="210" t="s">
        <v>83</v>
      </c>
      <c r="V47" s="45"/>
      <c r="W47" s="212" t="str">
        <f>W33/((VLOOKUP(W34,RPE!$A:$K,4,0))/100)</f>
        <v>#N/A</v>
      </c>
      <c r="X47" s="45"/>
      <c r="Y47" s="45"/>
      <c r="Z47" s="45"/>
      <c r="AA47" s="45"/>
      <c r="AB47" s="45"/>
      <c r="AC47" s="45"/>
    </row>
    <row r="48" ht="15.75" hidden="1" customHeight="1">
      <c r="A48" s="45"/>
      <c r="B48" s="45"/>
      <c r="C48" s="45"/>
      <c r="D48" s="45"/>
      <c r="E48" s="45"/>
      <c r="F48" s="210" t="s">
        <v>84</v>
      </c>
      <c r="G48" s="45"/>
      <c r="H48" s="211" t="str">
        <f>H23/((VLOOKUP(H24,RPE!$A:$K,6,0))/100)</f>
        <v>#N/A</v>
      </c>
      <c r="I48" s="210" t="s">
        <v>84</v>
      </c>
      <c r="J48" s="45"/>
      <c r="K48" s="211" t="str">
        <f>K23/((VLOOKUP(K24,RPE!$A:$K,6,0))/100)</f>
        <v>#N/A</v>
      </c>
      <c r="L48" s="210" t="s">
        <v>85</v>
      </c>
      <c r="M48" s="45"/>
      <c r="N48" s="211" t="str">
        <f>N23/((VLOOKUP(N24,RPE!$A:$K,6,0))/100)</f>
        <v>#N/A</v>
      </c>
      <c r="O48" s="210" t="s">
        <v>86</v>
      </c>
      <c r="P48" s="45"/>
      <c r="Q48" s="211" t="str">
        <f>Q23/((VLOOKUP(Q24,RPE!$A:$K,5,0))/100)</f>
        <v>#N/A</v>
      </c>
      <c r="R48" s="210" t="s">
        <v>87</v>
      </c>
      <c r="S48" s="45"/>
      <c r="T48" s="211" t="str">
        <f>T23/((VLOOKUP(T24,RPE!$A:$K,5,0))/100)</f>
        <v>#N/A</v>
      </c>
      <c r="U48" s="210" t="s">
        <v>88</v>
      </c>
      <c r="V48" s="45"/>
      <c r="W48" s="211" t="str">
        <f>W23/((VLOOKUP(W24,RPE!$A:$K,4,0))/100)</f>
        <v>#N/A</v>
      </c>
      <c r="X48" s="45"/>
      <c r="Y48" s="45"/>
      <c r="Z48" s="45"/>
      <c r="AA48" s="45"/>
      <c r="AB48" s="45"/>
      <c r="AC48" s="45"/>
    </row>
    <row r="49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</sheetData>
  <mergeCells count="63">
    <mergeCell ref="D33:D35"/>
    <mergeCell ref="E33:E35"/>
    <mergeCell ref="D12:D13"/>
    <mergeCell ref="D14:D15"/>
    <mergeCell ref="B21:C28"/>
    <mergeCell ref="D22:D25"/>
    <mergeCell ref="B30:C37"/>
    <mergeCell ref="D30:D32"/>
    <mergeCell ref="E30:E32"/>
    <mergeCell ref="B39:C43"/>
    <mergeCell ref="U9:W9"/>
    <mergeCell ref="X9:Z9"/>
    <mergeCell ref="U10:W10"/>
    <mergeCell ref="X10:Z10"/>
    <mergeCell ref="U12:W12"/>
    <mergeCell ref="X12:Z12"/>
    <mergeCell ref="X22:Z25"/>
    <mergeCell ref="U24:V24"/>
    <mergeCell ref="X30:Z31"/>
    <mergeCell ref="U31:V31"/>
    <mergeCell ref="X32:Y32"/>
    <mergeCell ref="X39:Z43"/>
    <mergeCell ref="B2:E3"/>
    <mergeCell ref="R2:T2"/>
    <mergeCell ref="U2:W2"/>
    <mergeCell ref="X2:Z3"/>
    <mergeCell ref="F9:H9"/>
    <mergeCell ref="I9:K9"/>
    <mergeCell ref="L9:N9"/>
    <mergeCell ref="O9:Q9"/>
    <mergeCell ref="R9:T9"/>
    <mergeCell ref="F10:H10"/>
    <mergeCell ref="I10:K10"/>
    <mergeCell ref="L10:N10"/>
    <mergeCell ref="O10:Q10"/>
    <mergeCell ref="R10:T10"/>
    <mergeCell ref="E12:E13"/>
    <mergeCell ref="F12:H12"/>
    <mergeCell ref="I12:K12"/>
    <mergeCell ref="L12:N12"/>
    <mergeCell ref="O12:Q12"/>
    <mergeCell ref="R12:T12"/>
    <mergeCell ref="B14:C19"/>
    <mergeCell ref="E14:E15"/>
    <mergeCell ref="D16:D17"/>
    <mergeCell ref="E16:E17"/>
    <mergeCell ref="E22:E25"/>
    <mergeCell ref="L24:M24"/>
    <mergeCell ref="O24:P24"/>
    <mergeCell ref="R24:S24"/>
    <mergeCell ref="O34:P34"/>
    <mergeCell ref="R34:S34"/>
    <mergeCell ref="U34:V34"/>
    <mergeCell ref="X34:Y34"/>
    <mergeCell ref="I24:J24"/>
    <mergeCell ref="I31:J31"/>
    <mergeCell ref="L31:M31"/>
    <mergeCell ref="O31:P31"/>
    <mergeCell ref="R31:S31"/>
    <mergeCell ref="I34:J34"/>
    <mergeCell ref="L34:M34"/>
    <mergeCell ref="X33:Y33"/>
    <mergeCell ref="X35:Z37"/>
  </mergeCells>
  <dataValidations>
    <dataValidation type="list" allowBlank="1" sqref="K24 N24 Q24 T24 W24 K31 N31 Q31 T31 W31 K34 N34 Q34 T34 W34">
      <formula1>"10,9.5,9,8.5,8,7.5,7,6.5,6"</formula1>
    </dataValidation>
  </dataValidations>
  <hyperlinks>
    <hyperlink r:id="rId1" ref="F10"/>
    <hyperlink r:id="rId2" ref="I10"/>
    <hyperlink r:id="rId3" ref="L10"/>
    <hyperlink r:id="rId4" ref="O10"/>
    <hyperlink r:id="rId5" ref="R10"/>
    <hyperlink r:id="rId6" ref="U10"/>
    <hyperlink r:id="rId7" ref="X10"/>
  </hyperlinks>
  <printOptions/>
  <pageMargins bottom="1.0" footer="0.0" header="0.0" left="0.7500000000000001" right="0.7500000000000001" top="1.0"/>
  <pageSetup paperSize="9" orientation="landscape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13.14"/>
    <col customWidth="1" min="3" max="3" width="11.71"/>
    <col customWidth="1" min="4" max="5" width="10.0"/>
    <col customWidth="1" min="6" max="7" width="10.86"/>
    <col customWidth="1" min="8" max="8" width="9.14"/>
  </cols>
  <sheetData>
    <row r="1" ht="14.25" customHeight="1">
      <c r="A1" s="230" t="s">
        <v>95</v>
      </c>
    </row>
    <row r="2" ht="14.25" customHeight="1"/>
    <row r="3" ht="14.25" customHeight="1"/>
    <row r="4" ht="14.25" customHeight="1"/>
    <row r="5" ht="14.25" customHeight="1"/>
    <row r="6" ht="14.25" customHeight="1"/>
    <row r="7" ht="14.25" hidden="1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</sheetData>
  <mergeCells count="1">
    <mergeCell ref="A1:H54"/>
  </mergeCells>
  <printOptions/>
  <pageMargins bottom="0.003149606299212599" footer="0.0" header="0.0" left="0.08" right="0.08" top="0.7500000000000001"/>
  <pageSetup paperSize="9" scale="97" orientation="portrait"/>
  <headerFooter>
    <oddHeader>&amp;Cwww.powerbuilder.hu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>
      <c r="A1" s="231"/>
      <c r="B1" s="232">
        <v>1.0</v>
      </c>
      <c r="C1" s="232">
        <v>2.0</v>
      </c>
      <c r="D1" s="232">
        <v>3.0</v>
      </c>
      <c r="E1" s="232">
        <v>4.0</v>
      </c>
      <c r="F1" s="232">
        <v>5.0</v>
      </c>
      <c r="G1" s="232">
        <v>6.0</v>
      </c>
      <c r="H1" s="232">
        <v>7.0</v>
      </c>
      <c r="I1" s="232">
        <v>8.0</v>
      </c>
      <c r="J1" s="232">
        <v>9.0</v>
      </c>
      <c r="K1" s="232">
        <v>10.0</v>
      </c>
    </row>
    <row r="2" ht="12.0" customHeight="1">
      <c r="A2" s="232">
        <v>10.0</v>
      </c>
      <c r="B2" s="232">
        <v>100.0</v>
      </c>
      <c r="C2" s="233">
        <v>96.0</v>
      </c>
      <c r="D2" s="233">
        <v>92.0</v>
      </c>
      <c r="E2" s="233">
        <v>89.0</v>
      </c>
      <c r="F2" s="233">
        <v>86.0</v>
      </c>
      <c r="G2" s="233">
        <v>84.0</v>
      </c>
      <c r="H2" s="233">
        <v>81.0</v>
      </c>
      <c r="I2" s="233">
        <v>79.0</v>
      </c>
      <c r="J2" s="233">
        <v>76.0</v>
      </c>
      <c r="K2" s="233">
        <v>74.0</v>
      </c>
    </row>
    <row r="3" ht="12.0" customHeight="1">
      <c r="A3" s="234">
        <v>44444.0</v>
      </c>
      <c r="B3" s="233">
        <v>98.0</v>
      </c>
      <c r="C3" s="233">
        <v>94.0</v>
      </c>
      <c r="D3" s="233">
        <v>91.0</v>
      </c>
      <c r="E3" s="233">
        <v>88.0</v>
      </c>
      <c r="F3" s="233">
        <v>85.0</v>
      </c>
      <c r="G3" s="233">
        <v>82.0</v>
      </c>
      <c r="H3" s="233">
        <v>80.0</v>
      </c>
      <c r="I3" s="233">
        <v>77.0</v>
      </c>
      <c r="J3" s="233">
        <v>75.0</v>
      </c>
      <c r="K3" s="233">
        <v>72.0</v>
      </c>
    </row>
    <row r="4" ht="12.0" customHeight="1">
      <c r="A4" s="232">
        <v>9.0</v>
      </c>
      <c r="B4" s="233">
        <v>96.0</v>
      </c>
      <c r="C4" s="233">
        <v>92.0</v>
      </c>
      <c r="D4" s="233">
        <v>89.0</v>
      </c>
      <c r="E4" s="233">
        <v>86.0</v>
      </c>
      <c r="F4" s="233">
        <v>84.0</v>
      </c>
      <c r="G4" s="233">
        <v>81.0</v>
      </c>
      <c r="H4" s="233">
        <v>79.0</v>
      </c>
      <c r="I4" s="233">
        <v>76.0</v>
      </c>
      <c r="J4" s="233">
        <v>74.0</v>
      </c>
      <c r="K4" s="233">
        <v>71.0</v>
      </c>
    </row>
    <row r="5" ht="12.0" customHeight="1">
      <c r="A5" s="234">
        <v>44413.0</v>
      </c>
      <c r="B5" s="233">
        <v>94.0</v>
      </c>
      <c r="C5" s="233">
        <v>91.0</v>
      </c>
      <c r="D5" s="233">
        <v>88.0</v>
      </c>
      <c r="E5" s="233">
        <v>85.0</v>
      </c>
      <c r="F5" s="233">
        <v>82.0</v>
      </c>
      <c r="G5" s="233">
        <v>80.0</v>
      </c>
      <c r="H5" s="233">
        <v>77.0</v>
      </c>
      <c r="I5" s="233">
        <v>75.0</v>
      </c>
      <c r="J5" s="233">
        <v>72.0</v>
      </c>
      <c r="K5" s="233">
        <v>69.0</v>
      </c>
    </row>
    <row r="6" ht="12.0" customHeight="1">
      <c r="A6" s="232">
        <v>8.0</v>
      </c>
      <c r="B6" s="233">
        <v>92.0</v>
      </c>
      <c r="C6" s="233">
        <v>89.0</v>
      </c>
      <c r="D6" s="233">
        <v>86.0</v>
      </c>
      <c r="E6" s="233">
        <v>84.0</v>
      </c>
      <c r="F6" s="233">
        <v>81.0</v>
      </c>
      <c r="G6" s="233">
        <v>79.0</v>
      </c>
      <c r="H6" s="233">
        <v>76.0</v>
      </c>
      <c r="I6" s="233">
        <v>74.0</v>
      </c>
      <c r="J6" s="233">
        <v>71.0</v>
      </c>
      <c r="K6" s="233">
        <v>68.0</v>
      </c>
    </row>
    <row r="7" ht="12.0" customHeight="1">
      <c r="A7" s="234">
        <v>44382.0</v>
      </c>
      <c r="B7" s="233">
        <v>91.0</v>
      </c>
      <c r="C7" s="233">
        <v>88.0</v>
      </c>
      <c r="D7" s="233">
        <v>85.0</v>
      </c>
      <c r="E7" s="233">
        <v>82.0</v>
      </c>
      <c r="F7" s="233">
        <v>80.0</v>
      </c>
      <c r="G7" s="233">
        <v>77.0</v>
      </c>
      <c r="H7" s="233">
        <v>75.0</v>
      </c>
      <c r="I7" s="233">
        <v>72.0</v>
      </c>
      <c r="J7" s="233">
        <v>69.0</v>
      </c>
      <c r="K7" s="233">
        <v>67.0</v>
      </c>
    </row>
    <row r="8" ht="12.0" customHeight="1">
      <c r="A8" s="232">
        <v>7.0</v>
      </c>
      <c r="B8" s="233">
        <v>89.0</v>
      </c>
      <c r="C8" s="233">
        <v>86.0</v>
      </c>
      <c r="D8" s="233">
        <v>84.0</v>
      </c>
      <c r="E8" s="233">
        <v>81.0</v>
      </c>
      <c r="F8" s="233">
        <v>79.0</v>
      </c>
      <c r="G8" s="233">
        <v>76.0</v>
      </c>
      <c r="H8" s="233">
        <v>74.0</v>
      </c>
      <c r="I8" s="233">
        <v>71.0</v>
      </c>
      <c r="J8" s="233">
        <v>68.0</v>
      </c>
      <c r="K8" s="233">
        <v>65.0</v>
      </c>
    </row>
    <row r="9" ht="12.0" customHeight="1">
      <c r="A9" s="234">
        <v>44352.0</v>
      </c>
      <c r="B9" s="233">
        <v>88.0</v>
      </c>
      <c r="C9" s="233">
        <v>85.0</v>
      </c>
      <c r="D9" s="233">
        <v>82.0</v>
      </c>
      <c r="E9" s="233">
        <v>80.0</v>
      </c>
      <c r="F9" s="233">
        <v>77.0</v>
      </c>
      <c r="G9" s="233">
        <v>75.0</v>
      </c>
      <c r="H9" s="233">
        <v>72.0</v>
      </c>
      <c r="I9" s="233">
        <v>69.0</v>
      </c>
      <c r="J9" s="233">
        <v>67.0</v>
      </c>
      <c r="K9" s="233">
        <v>64.0</v>
      </c>
    </row>
    <row r="10" ht="12.0" customHeight="1">
      <c r="A10" s="235">
        <v>6.0</v>
      </c>
      <c r="B10" s="236">
        <v>87.0</v>
      </c>
      <c r="C10" s="236">
        <v>84.0</v>
      </c>
      <c r="D10" s="236">
        <v>81.0</v>
      </c>
      <c r="E10" s="236">
        <v>79.0</v>
      </c>
      <c r="F10" s="236">
        <v>76.0</v>
      </c>
      <c r="G10" s="236">
        <v>74.0</v>
      </c>
      <c r="H10" s="236">
        <v>71.0</v>
      </c>
      <c r="I10" s="236">
        <v>68.0</v>
      </c>
      <c r="J10" s="236">
        <v>66.0</v>
      </c>
      <c r="K10" s="236">
        <v>63.0</v>
      </c>
    </row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